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1"/>
  </bookViews>
  <sheets>
    <sheet name="003" sheetId="1" r:id="rId1"/>
    <sheet name="009" sheetId="2" r:id="rId2"/>
    <sheet name="010" sheetId="3" r:id="rId3"/>
    <sheet name="011" sheetId="4" r:id="rId4"/>
    <sheet name="017" sheetId="5" r:id="rId5"/>
    <sheet name="020" sheetId="6" r:id="rId6"/>
  </sheets>
  <definedNames/>
  <calcPr fullCalcOnLoad="1"/>
</workbook>
</file>

<file path=xl/sharedStrings.xml><?xml version="1.0" encoding="utf-8"?>
<sst xmlns="http://schemas.openxmlformats.org/spreadsheetml/2006/main" count="942" uniqueCount="258">
  <si>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</si>
  <si>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</si>
  <si>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</si>
  <si>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</si>
  <si>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</si>
  <si>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</si>
  <si>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</si>
  <si>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</si>
  <si>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</si>
  <si>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</si>
  <si>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</si>
  <si>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</si>
  <si>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</si>
  <si>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</si>
  <si>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</si>
  <si>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</si>
  <si>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</si>
  <si>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</si>
  <si>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</si>
  <si>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</si>
  <si>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</si>
  <si>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</si>
  <si>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</si>
  <si>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</si>
  <si>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</si>
  <si>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</si>
  <si>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</si>
  <si>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</si>
  <si>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003 Капитальные расходы государственного органа</t>
    </r>
  </si>
  <si>
    <t>Количество программного продукта Парус-КАЗ.Бюджет</t>
  </si>
  <si>
    <t>шт</t>
  </si>
  <si>
    <t>Количество проектов</t>
  </si>
  <si>
    <t>Разработка ПСД для проведения капитального ремонта  административного здания "Центр активного долголетия "Белсенді ұзақ өмір" и внедрение программы Парус.КАЗ.Бюджет</t>
  </si>
  <si>
    <t>Расходы по бюджетной подпрограмме</t>
  </si>
  <si>
    <t>2024 год</t>
  </si>
  <si>
    <t>За счет средств областного бюджета 028</t>
  </si>
  <si>
    <t>Итого расходы по бюджетной подпрограмме</t>
  </si>
  <si>
    <t>Описание (обоснование) бюджетной подпрограммы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</si>
  <si>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</si>
  <si>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осуществление капитальных расходов</t>
  </si>
  <si>
    <t>на разработку проекта капитального ремонта административного здания и прохождение государственной экспертизы</t>
  </si>
  <si>
    <t>на внедрение единой информационной площадки модуля планирования бюджета Парус.КАЗ.Бюджет</t>
  </si>
  <si>
    <t>Приложение №13</t>
  </si>
  <si>
    <t>на 2023-2025 годы</t>
  </si>
  <si>
    <t xml:space="preserve">Укрепление материально-технической базы отдела </t>
  </si>
  <si>
    <t>2025 год</t>
  </si>
  <si>
    <t>За сечт средств местного бюджета 015</t>
  </si>
  <si>
    <t>тыс.тенге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</si>
  <si>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</si>
  <si>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транспортных средств</t>
  </si>
  <si>
    <t>Приобретение транспортного средства для выполнения функций отделений социальной помощи на дому</t>
  </si>
  <si>
    <t xml:space="preserve">
Утверждена приказом руководителя  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от 24 января 2023 года  №21 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_____________А.А.Акбарова                                                                                                 "___"______________2022 года
</t>
  </si>
  <si>
    <t>Расходы на приобретение транспортного средства для отделений социальной помощи на дому</t>
  </si>
  <si>
    <t xml:space="preserve">Укрепление материально-технической базы учреждения для достижения максимально эффективного выполнения возложенных на него функций.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</si>
  <si>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 положение отдела, утвержденное постановлением акимата Бурабайского района от 17.07.2019 №а-7/301. 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.Решение сессии Бурабайского районного маслихата от 16.01.2023 года № 7С-34/1 «О внесении изменений в решение Бурабайского районного маслихата от 26 декабря 2022 года № 7С-326/1 «О районном бюджете на 2023-2025 годы» .Решение сессии Бурабайского районного маслихата от 10.11.2023 года № 8С-10/3 «О внесении изменений в решение Бурабайского районного маслихата от 26 декабря 2022 года № 7С-326/1 «О районном бюджете на 2023-2025 годы»       
</t>
    </r>
  </si>
  <si>
    <t>Приобретение транспортного средства для выполнения функций отделений социальной помощи на дому. Уменьшение на -1950,0 тыс.тг в связи экономией по ГЗ.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</si>
  <si>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от30.12.2022 года  № 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</si>
  <si>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>Приложение №5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</si>
  <si>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801/251-009 Материальное обеспечение детей-инвалидов, воспитывающихся и обучающихся на дому </t>
    </r>
  </si>
  <si>
    <t xml:space="preserve">Предоставление социальных услуг.Реабилитация детей-инвалидов обучающихся на дому и интеграция их в общество .
</t>
  </si>
  <si>
    <t>Оказание материальной помощи на обеспечение детей-инвалидов, обучающихся на дому.</t>
  </si>
  <si>
    <t>За счет средств местного бюджета 015</t>
  </si>
  <si>
    <t>Выплата материальной помощи детям-инвалидам,  обучающимся на дому</t>
  </si>
  <si>
    <t>Количество детей-инвалидов, обучающихся на дому</t>
  </si>
  <si>
    <t>чел.</t>
  </si>
  <si>
    <t>Всего численность граждан, охваченных программой</t>
  </si>
  <si>
    <t>Переутверждена приказом руководителя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от 08.09.2023 №108-п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</si>
  <si>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26 июля 2023 года  № 99- 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</si>
  <si>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</si>
  <si>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30.12.2022 года  №186-п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 "___"______________ года
</t>
  </si>
  <si>
    <t>Приложение №3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</si>
  <si>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</si>
  <si>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>2024год</t>
  </si>
  <si>
    <t>2025год</t>
  </si>
  <si>
    <t>Итого  за счет средств республиканского бюджета 011</t>
  </si>
  <si>
    <t>Итого  за счет средств местного бюджета 015</t>
  </si>
  <si>
    <t>Итого  за счет трансфертов из областного бюджета 028</t>
  </si>
  <si>
    <t>ВСЕГО расходы по бюджетной 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</si>
  <si>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</si>
  <si>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</si>
  <si>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</si>
  <si>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</si>
  <si>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</si>
  <si>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</si>
  <si>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адресной социальной помощи</t>
  </si>
  <si>
    <t>Количество получателей гарантированного социального пакета детям из малообеспеченных семей</t>
  </si>
  <si>
    <t>Количество получателей продуктового набора</t>
  </si>
  <si>
    <t xml:space="preserve">Расходы по данной программе на оказание адресной социальной помощи малобеспеченным семьям,за счет трансфертов </t>
  </si>
  <si>
    <t>Расходы по приобретению гарантированного социального пакета детям из малообеспеченных семей</t>
  </si>
  <si>
    <t>Расходы по возмещению продуктового набора</t>
  </si>
  <si>
    <t>Итого расходы по бюджетной подпрограмме за счет трансфертов из республиканского бюджета 011</t>
  </si>
  <si>
    <t>количество получателей адресной социальной помощи</t>
  </si>
  <si>
    <t>количество получателей продуктовых наборов</t>
  </si>
  <si>
    <t>Всего численность граждан, охваченных услугами</t>
  </si>
  <si>
    <t>Расходы по данной программе на выплату государственной адресной социальной помощи</t>
  </si>
  <si>
    <t>на возмещение затрат по продуктовым наборам</t>
  </si>
  <si>
    <t>Итого расходы по бюджетной подпрограмме 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</si>
  <si>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</t>
    </r>
  </si>
  <si>
    <t>Количество получателей государственной адресной социальной помощи</t>
  </si>
  <si>
    <t xml:space="preserve">Количество получателей гарантированного социального пакета детям </t>
  </si>
  <si>
    <t>Всего численность граждан, охваченных подпрограммой</t>
  </si>
  <si>
    <t xml:space="preserve">Расходы на гарантированный социальный пакет детям </t>
  </si>
  <si>
    <t>Итого расходы по бюджетной программе за счет трансфертов из областного бюджета 028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</si>
  <si>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8 сентября 2023 года  № 108-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</si>
  <si>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26 июля 2023 года  № 99-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</si>
  <si>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</si>
  <si>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30.12.2022 года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 года
</t>
  </si>
  <si>
    <t>Приложение №6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</si>
  <si>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</si>
  <si>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педагогов, проживающих в сельской местности.</t>
  </si>
  <si>
    <t xml:space="preserve"> Социальная помощь отдельным категориям нуждающихся граждан по решениям местных представительных органов; социальная поддержка при оплате коммунальных услуг и приобретению топлива педагогам в сельской местности - 100%.                                                                                                                        Выполнение   на 100% мероприятий по достижению целевого индикатора "Уровень удовлетворенности качеством работы местных исполнительных ораганов" обеспеченных бюджетным финансированием в рамках настоящей бюджетной программы.  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</si>
  <si>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</si>
  <si>
    <t>Итого за счет трансфертов республиканского бюджета 011</t>
  </si>
  <si>
    <t>Итого за счет трансфертов областного бюджета 028</t>
  </si>
  <si>
    <t xml:space="preserve">Итого  за счет субвенции из РБ на социальную помощь и социальное обеспечение 047   </t>
  </si>
  <si>
    <t>Итого 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</si>
  <si>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</si>
  <si>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</si>
  <si>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</si>
  <si>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t>2019 год</t>
  </si>
  <si>
    <t>2020 год</t>
  </si>
  <si>
    <t>Количество граждан, которым оказана социальная помощь к 75-летию Победы</t>
  </si>
  <si>
    <t>чел</t>
  </si>
  <si>
    <t>Оказание социальной помощи гражданам на проведение праздничных мероприятий, посвященных 75-летию Победы в ВОВ</t>
  </si>
  <si>
    <t>Социальная помощь к памятным датам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</si>
  <si>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Афганистана.Средства перераспределены с 047 подпрограммы. Скорректированаа сумма -662,4 тыс.тг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</si>
  <si>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</si>
  <si>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</si>
  <si>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</si>
  <si>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Расхода на выплату единовременной материальной помощи ко Дню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</si>
  <si>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ВОВ</t>
  </si>
  <si>
    <t>Расходы на обеспечение льготным проездом многодетных матерей и детей из многодетных семей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</si>
  <si>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</si>
  <si>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лицам, принимавшим участие в ликвидации последствий катастрофы на Чернобыльской АЭС</t>
  </si>
  <si>
    <t>Итого расходы по бюджетной подпрограмме за счет трансфертов из областного бюджета 028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</si>
  <si>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</si>
  <si>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</si>
  <si>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единовременой социальной помощи ветеранам боевых действий на территории других государств к празднованию Дня победы ВОВ</t>
  </si>
  <si>
    <t xml:space="preserve">чел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</si>
  <si>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</si>
  <si>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Количество получателей на выплату единовременной материальной помощи ко Дню Победы в ВОВ</t>
  </si>
  <si>
    <t>Количество граждан по обеспечению льготным проездом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</si>
  <si>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</si>
  <si>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количество получателей на выплату единовременной социальной помощи лицам, принимавшим участие в ликвидации последствий катастрофы на Чернобыльской АЭС</t>
  </si>
  <si>
    <t>Количество граждан, которым оказана социальная помощь к памятным датам</t>
  </si>
  <si>
    <t>- к 9 мая</t>
  </si>
  <si>
    <t xml:space="preserve">- ко дню пожилых 1 октября     </t>
  </si>
  <si>
    <t>*-ко Дню Конституции инвалидам и детям инвалидам</t>
  </si>
  <si>
    <t>Количество семей(граждан), которым оказана социальная помощь  при пожаре</t>
  </si>
  <si>
    <t>Количество граждан, которым оказана 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</si>
  <si>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</si>
  <si>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</si>
  <si>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</si>
  <si>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</si>
  <si>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</si>
  <si>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 xml:space="preserve">Количество афганцев, направляемых на санаторно-курортное лечение </t>
  </si>
  <si>
    <t>Количество человек,из приравненных категорий на санторно-курортное лечение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</si>
  <si>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</si>
  <si>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граждан на единовременное пособие освободившимся из мест  лишения свободы</t>
  </si>
  <si>
    <t>Количество инвалидов,для которых приобретены призы на конкурс среди инвалидов</t>
  </si>
  <si>
    <t>Количество граждан - жертв политических репрессий</t>
  </si>
  <si>
    <t>Количество воинов афганцев для выплаты к 15 февраля ОБ</t>
  </si>
  <si>
    <t>Количество воинов афганцев для выплаты к 15 февраля МБ</t>
  </si>
  <si>
    <t>Количество семей, по стихийным бедствиям</t>
  </si>
  <si>
    <t>Количество многодетных семей на газоанлизаторы</t>
  </si>
  <si>
    <t>Количество ВИЧ-инфицированных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</si>
  <si>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</si>
  <si>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</si>
  <si>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Социальные выплаты, в т.ч.:</t>
  </si>
  <si>
    <t xml:space="preserve"> ко дню пожилых и инвалидов 1 октября     </t>
  </si>
  <si>
    <t>Единовременная выплата по стихийным бедствиям семьям (гражданам) при пожаре</t>
  </si>
  <si>
    <t>Социальная помощь лицам, больным социально-значимыми заболеваниями: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</si>
  <si>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</si>
  <si>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</si>
  <si>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>путевки на санаторно-курортное лечение афганцам</t>
  </si>
  <si>
    <t>из приравненных категорий на санаторно-курортное лечение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</si>
  <si>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</si>
  <si>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единовременное пособие освободившимся из мест  лишения свободы(15 МРП)</t>
  </si>
  <si>
    <t>Приобретение призов на конкурс среди инвалидов</t>
  </si>
  <si>
    <t>Единовременная выплата жертвам политических репрессий к 16 декабря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</si>
  <si>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</si>
  <si>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</si>
  <si>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Единовременное пособие ветеранам боевых действий на территории Афганистана ко Дню Победы 9 мая (12 МРП)</t>
  </si>
  <si>
    <t>Оказание соц.помощи многодетным семьям, по заявлению, при наступлении ТЖС ОБ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</si>
  <si>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</si>
  <si>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</si>
  <si>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Единовременная выплата ВИЧ-инфицированным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</si>
  <si>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</si>
  <si>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</si>
  <si>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СОЦИАЛЬНЫЙ КОДЕКС РЕСПУБЛИКИ КАЗАХСТАН Кодекс Республики Казахстан от 20 апреля 2023 года № 224-VII ЗРК. Статья 35 Бюджетного кодекса Республики Казахстан от 4 декабря 2008 года № 95-IV; Решение Бурабайского районного маслихата Акмолинской области от 25 декабря 2020 года № 6С-70/10 «Об утверждении Правил оказания социальной помощи, установления размеров и определения перечня отдельных категорий нуждающихся граждан Бурабайского района».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Акмолинского областного маслихата от 18 июня 2020 года № 6С-45-6. Зарегистрировано Департаментом юстиции Акмолинской области 22 июня 2020 года № 7908.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№7С-32/1 от 26.12.2022г  "О районном бюджете на 2023-2025 годы" .Постановление акимата Бурабайского района №а-2/78 от 14.02.2023г.Постановление акимата Бурабайского района №а-2/78 от 14.02.2023г.Постановление акимата Бурабайского района №а-7/268 от 12.07.2023г.Решение сессии Бурабайского районного маслихата от 10.11.2023 года № 8С-10/3 «О внесении изменений в решение Бурабайского районного маслихата от 26 декабря 2022 года № 7С-326/1 «О районном бюджете на 2023-2025 годы»       
</t>
    </r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</si>
  <si>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ВОВ.Уменьшение финансирования на сумму -2739,8 тыс.тенге за счет уменьшения количества получателей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</si>
  <si>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08.09.2023  года  №  108-п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</si>
  <si>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№186-п     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</si>
  <si>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801/251-017 Обеспечение нуждающихся лиц с инвалидностью протезно-ортопедическими, сурдотехническими и тифлотехническими средствами, специальными средствами передвижения, обязательными гигиеническими средствами, а также предоставление услуг санаторно-курортного лечения, специалиста жестового языка, индивидуальных помощников в соответствии с индивидуальной программой реабилитации лица с инвалидностью</t>
    </r>
  </si>
  <si>
    <t xml:space="preserve">Обеспечение прав и улучшение качества жизни инвалидов </t>
  </si>
  <si>
    <t xml:space="preserve">Оказание социальной поддержки инвалидам, реабилитация инвалидов, интеграция инвалидов в общество.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</si>
  <si>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>Итого расходов за счет средств местного бюджета 015</t>
  </si>
  <si>
    <t>Специальные гигиенические средства, в т.ч.</t>
  </si>
  <si>
    <t xml:space="preserve">мочеприемники </t>
  </si>
  <si>
    <t xml:space="preserve">калоприемник </t>
  </si>
  <si>
    <t xml:space="preserve">подгузники </t>
  </si>
  <si>
    <t>ТСР и санаторно-курортное лечение</t>
  </si>
  <si>
    <t>Услуги специалистов жестового языка</t>
  </si>
  <si>
    <t>Услуги индивидуального помощника</t>
  </si>
  <si>
    <t>количество получателей специальных гигиенических средств, в том числе:</t>
  </si>
  <si>
    <t>мочеприемники (12 штук в год )</t>
  </si>
  <si>
    <t>калоприемник (12 штук в год )</t>
  </si>
  <si>
    <t>подгузники (960 штук в год)</t>
  </si>
  <si>
    <t>получатели технических средств реабилитации и санторно-курортного лечения</t>
  </si>
  <si>
    <t>количество получателей услуг специалистов жестового языка</t>
  </si>
  <si>
    <t>количество получателей услуг индивидуальных помощников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</si>
  <si>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СОЦИАЛЬНЫЙ КОДЕКС РЕСПУБЛИКИ КАЗАХСТАН Кодекс Республики Казахстан от 20 апреля 2023 года № 224-VII ЗРК. Статья34, 35 Бюджетного кодекса Республики Казахстан от 4 декабря 2008 года № 95-IV; Приказ Заместителя Премьер-Министра - Министра труда и социальной защиты населения Республики Казахстан от 10 августа 2023 года № 336, Приказ Заместителя Премьер-Министра - Министра труда и социальной защиты населения Республики Казахстан от 30 июня 2023 года № 287 , Решение сессии Бурабайского районного маслихата № 7С-32/1  от 26.12.2022 г  "О районном бюджете на 2023-2025 годы".Постановление акимата Бурабайского района №а-2/78 от 14.02.2023г.Решение сессии Бурабайского районного маслихата от 10.11.2023 года № 8С-10/3 «О внесении изменений в решение Бурабайского районного маслихата от 26 декабря 2022 года № 7С-326/1 «О районном бюджете на 2023-2025 годы»       
</t>
    </r>
  </si>
  <si>
    <t>Расходы на обеспечение нуждающихся лиц с инвалидностью протезно-ортопедическими, сурдотехническими и тифлотехническими средствами, специальными средствами передвижения, обязательными гигиеническими средствами, а также предоставление услуг санаторно-курортного лечения, специалиста жестового языка, индивидуальных помощников в соответствии с индивидуальной программой реабилитации лица с инвалидностью</t>
  </si>
  <si>
    <t>Расходы на обеспечение нуждающихся лиц с инвалидностью протезно-ортопедическими, сурдотехническими и тифлотехническими средствами, специальными средствами передвижения, обязательными гигиеническими средствами, а также предоставление услуг санаторно-курортного лечения, специалиста жестового языка, индивидуальных помощников в соответствии с индивидуальной программой реабилитации лица с инвалидностью. Увеличение финансирования +8761,8 тыс.тенге за счет увеличения количества обратившихся.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</si>
  <si>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 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"___"______________20__года
</t>
  </si>
  <si>
    <t>Приложение №10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</si>
  <si>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801/251-020 Размещение государственного социального заказа в неправительственном секторе</t>
    </r>
  </si>
  <si>
    <t>Повышение эффективности предоставления услуг социально-уязвимым слоям населения; обеспечение прав и улучшение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насилия,жертв торговли людьми</t>
  </si>
  <si>
    <t xml:space="preserve">Предоставление специальных социальных услуг в условиях полустационара и на дому, жертвам бытового насилия, жертвам торговли людьми  в соответствии со стандартом ; 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 повышение качества и эффективности предоставляемых специальных социальных услуг.   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</si>
  <si>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</si>
  <si>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t>2021год</t>
  </si>
  <si>
    <t>2023год</t>
  </si>
  <si>
    <t>За счет субвенций из республиканского бюджета на социальную помощь и социальное обеспечение 047</t>
  </si>
  <si>
    <t>Итого расходы за счет средств республиканского бюджета 011</t>
  </si>
  <si>
    <t>Итого расходы за счет средств областного бюджета 028</t>
  </si>
  <si>
    <t>Итого расходы за счет средств местного бюджета 015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</si>
  <si>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</si>
  <si>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</si>
  <si>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t xml:space="preserve">                                                                                                                          чел.                                                   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</si>
  <si>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</si>
  <si>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</si>
  <si>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</si>
  <si>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t xml:space="preserve">                                                                                  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</si>
  <si>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</si>
  <si>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</si>
  <si>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Размещение госсоцзаказа в неправительственном секторе на оказание ССУ жертвам бытового насилия</t>
  </si>
  <si>
    <t>Размещение госсоцзаказа в неправительственном секторе на оказание ССУ жертвам торговли людьми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</si>
  <si>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</si>
  <si>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НПО.Средства перераспределены с 047 подпрограммы.</t>
  </si>
  <si>
    <t>Количество граждан досугового центра для лиц с повреждениями опорно-двигательного аппарата</t>
  </si>
  <si>
    <t>Количество граждан,  в центре социальной реабилитации для лиц с инвалидностью (дети)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</si>
  <si>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</si>
  <si>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>Инватакси</t>
  </si>
  <si>
    <t>машин</t>
  </si>
  <si>
    <t>Размещение госсоцзаказа в неправительственном секторе на открытие досугового центра для лиц с повреждениями опорно-двигательного аппарата</t>
  </si>
  <si>
    <t>Размещение госсоцзаказа в неправительственном секторе на центр социальной реабилитации для лиц с инвалидностью (дети)</t>
  </si>
  <si>
    <r>
      <t xml:space="preserve">Размещение госсоцзаказа в неправительственном секторе на оказание ССУ </t>
    </r>
    <r>
      <rPr>
        <b/>
        <sz val="10"/>
        <color indexed="8"/>
        <rFont val="Times New Roman"/>
        <family val="1"/>
      </rPr>
      <t>инватакси</t>
    </r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</si>
  <si>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СОЦИАЛЬНЫЙ КОДЕКС РЕСПУБЛИКИ КАЗАХСТАН Кодекс Республики Казахстан от 20 апреля 2023 года № 224-VII ЗРК. Статья34, 35 Бюджетного кодекса Республики Казахстан от 4 декабря 2008 года № 95-IV;  Решение сессии Бурабайского районного маслихата № 7С-32/1  от 26.12.2022 г  "О районном бюджете на 2023-2025 годы".Постановление акимата Бурабайского района №а-2/78 от 14.02.2023г.Решение сессии Бурабайского районного маслихата от 10.11.2023 года № 8С-10/3 «О внесении изменений в решение Бурабайского районного маслихата от 26 декабря 2022 года № 7С-326/1 «О районном бюджете на 2023-2025 годы»       
</t>
    </r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</si>
  <si>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статья 35 Бюджетного кодекса Республики Казахстан от 4 декабря 2008 года № 95-IV;СОЦИАЛЬНЫЙ КОДЕКС РЕСПУБЛИКИ КАЗАХСТАН Кодекс Республики Казахстан от 20 апреля 2023 года № 224-VII ЗРК.статья 35 Бюджетного кодекса Республики Казахстан от 4 декабря 2008 года № 95-IV;  "Об определении порядка и размера возмещения затрат на обучение на дому детей с ограниченными возможностями из числа инвалидов по индивидуальному учебному плану в Бурабайском районе" Решение Бурабайского районного маслихата
</t>
    </r>
  </si>
  <si>
    <t>Выплата материальной помощи на обеспечение детей-инвалидов, обучающихся на дому.Увеличение суммы финансирования на +928,0 тыс.тенге за счет увеличения количества обратившихся</t>
  </si>
  <si>
    <t>Направление расходов на оказание государственной адресной социальной помощи малобеспеченным семьям. Уменьшениесуммы финансирования на -5000,0 тыс.тг за счет изменения прожиточного минимума</t>
  </si>
  <si>
    <t xml:space="preserve">Удельный вес трудоспособных получателей АСП (обусловленной денежной помощи), занятых и вовлеченных в активные меры содействия занятости (в  общем числе трудоспособных получателей ОДП)-71,5%.                                                                                                             Выполнение   на 100% мероприятий по достижению целевого индикатора ПРО- "Удельный вес трудоспособных получателей АСП (обусловленной денежной помощи), занятых и вовлеченных в активные меры содействия занятости (в  общем числе трудоспособных получателей ОДП)", обеспеченных бюджетным финансированием в рамках настоящей бюджетной программы. 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</si>
  <si>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регистрации актов гражданского состояния Бурабайского района»  №  122-п_                             от  "29 " ноября 2023 года</t>
  </si>
  <si>
    <t xml:space="preserve">Обеспечение 100% охвата по обучению на дому детей с ограниченными возможностями из числа инвалидов по индивидуальному учебному плану в пределах выделенного финансирования.                                                                                                                 Выполнение  на 100% мероприятий по достижению целевого индикатора  "Уровень удовлетворенности качеством работы местных исполнительных органов", обеспеченных бюджетным финансированием в рамках настоящей бюджетной программы  </t>
  </si>
  <si>
    <r>
      <rPr>
        <b/>
        <sz val="10"/>
        <rFont val="Times New Roman"/>
        <family val="1"/>
      </rP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СОЦИАЛЬНЫЙ КОДЕКС РЕСПУБЛИКИ КАЗАХСТАН Кодекс Республики Казахстан от 20 апреля 2023 года № 224-VII ЗРК. Статья 35,56 Бюджетного кодекса Республики Казахстан от 4 декабря 2008 года № 95-IV; Об утверждении Правил назначения и выплаты государственной адресной социальной помощи Приказ Заместителя Премьер-Министра - Министра труда и социальной защиты населения Республики Казахстан от 21 июня 2023 года № 227. Зарегистрирован в Министерстве юстиции Республики Казахстан 23 июня 2023 года № 32885.Решение сессии Бурабайского районного маслихата № 7С-32/1 от 26.12.2022 г  "О районном бюджете на 2023-2025 годы".Постановление акимата Бурабайского района №а-2/78 от 14.02.2023г.Постановление акимата Бурабайского района №а-2/78 от 14.02.2023г.Постановление акимата Бурабайского района №а-7/268 от 12.07.2023г.Решение сессии Бурабайского районного маслихата от 10.11.2023 года № 8С-10/3 «О внесении изменений в решение Бурабайского районного маслихата от 26 декабря 2022 года № 7С-326/1 «О районном бюджете на 2023-2025 годы»       
</t>
    </r>
  </si>
  <si>
    <t>Обеспечение адресной социальной помощью малообеспеченных лиц с доходами ниже черты бедности, с условием обязательного участия трудоспособных членов семьи в активных мерах содействия занятости и ежемесячной дополнительной выплатой на каждого ребенка в возрасте от одного года до шести лет включительно из семей, получающих адресную социальную помощь.</t>
  </si>
  <si>
    <t xml:space="preserve">Расходы предусмотрены на: 
предоставление адресной социальной помощи;         </t>
  </si>
  <si>
    <t>Расходы по данной подпрограмме на оказание государственной адресной социальной помощи малобеспеченным семьям и расходы на гарантированный социальный пакет детям из малообеспеченных семей.Средства перераспределены с 047 подпрограммы.Скорректирована сумма -6955,0 тыс.тенге.Скорректирована сумма -13700,0 тыс.тенге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</si>
</sst>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6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u val="single"/>
      <sz val="10"/>
      <name val="Times New Roman"/>
      <family val="1"/>
    </font>
    <font>
      <sz val="10"/>
      <name val="Times New Roman Cyr"/>
      <family val="1"/>
    </font>
    <font>
      <sz val="24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3" fillId="0" borderId="0">
      <alignment horizontal="right" vertical="top"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18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184" fontId="1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8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>
      <alignment vertical="center" wrapText="1"/>
      <protection/>
    </xf>
    <xf numFmtId="0" fontId="65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8" fillId="33" borderId="10" xfId="0" applyFont="1" applyFill="1" applyBorder="1" applyAlignment="1">
      <alignment horizontal="center"/>
    </xf>
    <xf numFmtId="184" fontId="18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184" fontId="1" fillId="0" borderId="15" xfId="0" applyNumberFormat="1" applyFont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wrapText="1"/>
    </xf>
    <xf numFmtId="0" fontId="18" fillId="33" borderId="21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wrapText="1"/>
    </xf>
    <xf numFmtId="0" fontId="14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4" fillId="32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8" fillId="33" borderId="0" xfId="0" applyFont="1" applyFill="1" applyAlignment="1">
      <alignment horizontal="left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90" zoomScaleSheetLayoutView="90" zoomScalePageLayoutView="0" workbookViewId="0" topLeftCell="A1">
      <selection activeCell="E1" sqref="E1:G1"/>
    </sheetView>
  </sheetViews>
  <sheetFormatPr defaultColWidth="9.00390625" defaultRowHeight="12.75"/>
  <cols>
    <col min="1" max="1" width="31.00390625" style="0" customWidth="1"/>
    <col min="2" max="2" width="13.375" style="0" customWidth="1"/>
    <col min="3" max="3" width="12.125" style="0" bestFit="1" customWidth="1"/>
    <col min="4" max="4" width="17.375" style="0" bestFit="1" customWidth="1"/>
    <col min="5" max="5" width="10.375" style="0" customWidth="1"/>
    <col min="7" max="7" width="10.875" style="0" customWidth="1"/>
  </cols>
  <sheetData>
    <row r="1" spans="5:7" ht="106.5" customHeight="1">
      <c r="E1" s="165" t="s">
        <v>252</v>
      </c>
      <c r="F1" s="165"/>
      <c r="G1" s="165"/>
    </row>
    <row r="2" spans="1:7" ht="76.5" customHeight="1">
      <c r="A2" s="76"/>
      <c r="C2" s="57"/>
      <c r="E2" s="172" t="s">
        <v>51</v>
      </c>
      <c r="F2" s="172"/>
      <c r="G2" s="172"/>
    </row>
    <row r="3" spans="1:7" ht="29.25" customHeight="1">
      <c r="A3" s="54"/>
      <c r="B3" s="51"/>
      <c r="C3" s="51"/>
      <c r="D3" s="51"/>
      <c r="E3" s="51"/>
      <c r="F3" s="156" t="s">
        <v>42</v>
      </c>
      <c r="G3" s="156"/>
    </row>
    <row r="4" spans="1:7" ht="25.5" customHeight="1">
      <c r="A4" s="149" t="s">
        <v>9</v>
      </c>
      <c r="B4" s="159"/>
      <c r="C4" s="159"/>
      <c r="D4" s="159"/>
      <c r="E4" s="159"/>
      <c r="F4" s="159"/>
      <c r="G4" s="159"/>
    </row>
    <row r="5" spans="1:7" ht="12.75">
      <c r="A5" s="160" t="s">
        <v>26</v>
      </c>
      <c r="B5" s="161"/>
      <c r="C5" s="161"/>
      <c r="D5" s="161"/>
      <c r="E5" s="161"/>
      <c r="F5" s="161"/>
      <c r="G5" s="161"/>
    </row>
    <row r="6" spans="1:7" ht="12.75">
      <c r="A6" s="162" t="s">
        <v>10</v>
      </c>
      <c r="B6" s="162"/>
      <c r="C6" s="162"/>
      <c r="D6" s="162"/>
      <c r="E6" s="162"/>
      <c r="F6" s="162"/>
      <c r="G6" s="162"/>
    </row>
    <row r="7" spans="1:7" ht="12.75">
      <c r="A7" s="6"/>
      <c r="B7" s="149" t="s">
        <v>43</v>
      </c>
      <c r="C7" s="149"/>
      <c r="D7" s="149"/>
      <c r="E7" s="149"/>
      <c r="F7" s="6"/>
      <c r="G7" s="6"/>
    </row>
    <row r="8" spans="1:7" ht="5.25" customHeight="1">
      <c r="A8" s="2"/>
      <c r="B8" s="1"/>
      <c r="C8" s="1"/>
      <c r="D8" s="1"/>
      <c r="E8" s="1"/>
      <c r="F8" s="1"/>
      <c r="G8" s="1"/>
    </row>
    <row r="9" spans="1:7" ht="42.75" customHeight="1">
      <c r="A9" s="163" t="s">
        <v>28</v>
      </c>
      <c r="B9" s="163"/>
      <c r="C9" s="163"/>
      <c r="D9" s="163"/>
      <c r="E9" s="163"/>
      <c r="F9" s="163"/>
      <c r="G9" s="163"/>
    </row>
    <row r="10" spans="1:7" ht="12.75">
      <c r="A10" s="155" t="s">
        <v>23</v>
      </c>
      <c r="B10" s="155"/>
      <c r="C10" s="155"/>
      <c r="D10" s="155"/>
      <c r="E10" s="155"/>
      <c r="F10" s="155"/>
      <c r="G10" s="155"/>
    </row>
    <row r="11" spans="1:7" ht="90" customHeight="1">
      <c r="A11" s="157" t="s">
        <v>54</v>
      </c>
      <c r="B11" s="157"/>
      <c r="C11" s="157"/>
      <c r="D11" s="157"/>
      <c r="E11" s="157"/>
      <c r="F11" s="157"/>
      <c r="G11" s="157"/>
    </row>
    <row r="12" spans="1:7" ht="12.75">
      <c r="A12" s="13" t="s">
        <v>11</v>
      </c>
      <c r="B12" s="14"/>
      <c r="C12" s="14"/>
      <c r="D12" s="14"/>
      <c r="E12" s="14"/>
      <c r="F12" s="14"/>
      <c r="G12" s="14"/>
    </row>
    <row r="13" spans="1:7" ht="12.75">
      <c r="A13" s="16" t="s">
        <v>4</v>
      </c>
      <c r="B13" s="14"/>
      <c r="C13" s="14"/>
      <c r="D13" s="21" t="s">
        <v>20</v>
      </c>
      <c r="E13" s="14"/>
      <c r="F13" s="14"/>
      <c r="G13" s="14"/>
    </row>
    <row r="14" spans="1:7" ht="38.25" customHeight="1">
      <c r="A14" s="15" t="s">
        <v>2</v>
      </c>
      <c r="B14" s="14"/>
      <c r="C14" s="14"/>
      <c r="D14" s="158" t="s">
        <v>19</v>
      </c>
      <c r="E14" s="158"/>
      <c r="F14" s="158"/>
      <c r="G14" s="158"/>
    </row>
    <row r="15" spans="1:7" ht="12.75">
      <c r="A15" s="15" t="s">
        <v>1</v>
      </c>
      <c r="B15" s="14"/>
      <c r="C15" s="14"/>
      <c r="D15" s="14" t="s">
        <v>21</v>
      </c>
      <c r="E15" s="14"/>
      <c r="F15" s="14"/>
      <c r="G15" s="14"/>
    </row>
    <row r="16" spans="1:7" ht="12.75">
      <c r="A16" s="15" t="s">
        <v>5</v>
      </c>
      <c r="B16" s="14"/>
      <c r="C16" s="14"/>
      <c r="D16" s="1" t="s">
        <v>3</v>
      </c>
      <c r="E16" s="14"/>
      <c r="F16" s="14"/>
      <c r="G16" s="14"/>
    </row>
    <row r="17" spans="1:7" ht="6" customHeight="1">
      <c r="A17" s="22"/>
      <c r="B17" s="14"/>
      <c r="C17" s="14"/>
      <c r="D17" s="1"/>
      <c r="E17" s="14"/>
      <c r="F17" s="14"/>
      <c r="G17" s="14"/>
    </row>
    <row r="18" spans="1:7" ht="27.75" customHeight="1">
      <c r="A18" s="28" t="s">
        <v>15</v>
      </c>
      <c r="B18" s="152" t="s">
        <v>44</v>
      </c>
      <c r="C18" s="152"/>
      <c r="D18" s="152"/>
      <c r="E18" s="152"/>
      <c r="F18" s="152"/>
      <c r="G18" s="152"/>
    </row>
    <row r="19" spans="1:7" ht="76.5" customHeight="1">
      <c r="A19" s="29" t="s">
        <v>22</v>
      </c>
      <c r="B19" s="152" t="s">
        <v>53</v>
      </c>
      <c r="C19" s="152"/>
      <c r="D19" s="152"/>
      <c r="E19" s="152"/>
      <c r="F19" s="152"/>
      <c r="G19" s="152"/>
    </row>
    <row r="20" spans="1:7" ht="43.5" customHeight="1">
      <c r="A20" s="29" t="s">
        <v>18</v>
      </c>
      <c r="B20" s="152" t="s">
        <v>50</v>
      </c>
      <c r="C20" s="152"/>
      <c r="D20" s="152"/>
      <c r="E20" s="152"/>
      <c r="F20" s="152"/>
      <c r="G20" s="152"/>
    </row>
    <row r="21" spans="1:7" ht="12.75">
      <c r="A21" s="168" t="s">
        <v>12</v>
      </c>
      <c r="B21" s="168"/>
      <c r="C21" s="168"/>
      <c r="D21" s="168"/>
      <c r="E21" s="168"/>
      <c r="F21" s="168"/>
      <c r="G21" s="168"/>
    </row>
    <row r="22" spans="1:7" ht="22.5" customHeight="1">
      <c r="A22" s="153" t="s">
        <v>13</v>
      </c>
      <c r="B22" s="154" t="s">
        <v>6</v>
      </c>
      <c r="C22" s="3" t="s">
        <v>16</v>
      </c>
      <c r="D22" s="3" t="s">
        <v>17</v>
      </c>
      <c r="E22" s="154" t="s">
        <v>0</v>
      </c>
      <c r="F22" s="154"/>
      <c r="G22" s="154"/>
    </row>
    <row r="23" spans="1:7" ht="12.75">
      <c r="A23" s="153"/>
      <c r="B23" s="154"/>
      <c r="C23" s="4" t="s">
        <v>24</v>
      </c>
      <c r="D23" s="4" t="s">
        <v>25</v>
      </c>
      <c r="E23" s="4" t="s">
        <v>27</v>
      </c>
      <c r="F23" s="4" t="s">
        <v>34</v>
      </c>
      <c r="G23" s="4" t="s">
        <v>45</v>
      </c>
    </row>
    <row r="24" spans="1:7" ht="38.25" customHeight="1">
      <c r="A24" s="63" t="s">
        <v>35</v>
      </c>
      <c r="B24" s="3" t="s">
        <v>47</v>
      </c>
      <c r="C24" s="64">
        <f>C52</f>
        <v>0</v>
      </c>
      <c r="D24" s="64">
        <f>D52</f>
        <v>7939.6</v>
      </c>
      <c r="E24" s="64">
        <f>E52</f>
        <v>0</v>
      </c>
      <c r="F24" s="64">
        <f>F52</f>
        <v>0</v>
      </c>
      <c r="G24" s="64">
        <f>G52</f>
        <v>0</v>
      </c>
    </row>
    <row r="25" spans="1:7" ht="38.25" customHeight="1">
      <c r="A25" s="63" t="s">
        <v>46</v>
      </c>
      <c r="B25" s="3" t="s">
        <v>47</v>
      </c>
      <c r="C25" s="64">
        <f>C36</f>
        <v>0</v>
      </c>
      <c r="D25" s="64">
        <f>D36</f>
        <v>0</v>
      </c>
      <c r="E25" s="64">
        <f>E36</f>
        <v>9990</v>
      </c>
      <c r="F25" s="64">
        <f>F36</f>
        <v>0</v>
      </c>
      <c r="G25" s="64">
        <f>G36</f>
        <v>0</v>
      </c>
    </row>
    <row r="26" spans="1:7" ht="25.5">
      <c r="A26" s="20" t="s">
        <v>14</v>
      </c>
      <c r="B26" s="65" t="s">
        <v>8</v>
      </c>
      <c r="C26" s="17">
        <f>SUM(C24:C25)</f>
        <v>0</v>
      </c>
      <c r="D26" s="17">
        <f>SUM(D24:D25)</f>
        <v>7939.6</v>
      </c>
      <c r="E26" s="17">
        <f>SUM(E24:E25)</f>
        <v>9990</v>
      </c>
      <c r="F26" s="17">
        <f>SUM(F24:F25)</f>
        <v>0</v>
      </c>
      <c r="G26" s="17">
        <f>SUM(G24:G25)</f>
        <v>0</v>
      </c>
    </row>
    <row r="27" spans="1:7" ht="32.25" customHeight="1">
      <c r="A27" s="58" t="s">
        <v>48</v>
      </c>
      <c r="B27" s="40"/>
      <c r="C27" s="45"/>
      <c r="D27" s="46"/>
      <c r="E27" s="40"/>
      <c r="F27" s="40"/>
      <c r="G27" s="40"/>
    </row>
    <row r="28" spans="1:7" ht="12.75">
      <c r="A28" s="59" t="s">
        <v>11</v>
      </c>
      <c r="B28" s="150"/>
      <c r="C28" s="150"/>
      <c r="D28" s="150"/>
      <c r="E28" s="150"/>
      <c r="F28" s="150"/>
      <c r="G28" s="150"/>
    </row>
    <row r="29" spans="1:7" ht="12.75">
      <c r="A29" s="60" t="s">
        <v>2</v>
      </c>
      <c r="B29" s="61"/>
      <c r="C29" s="151" t="s">
        <v>39</v>
      </c>
      <c r="D29" s="151"/>
      <c r="E29" s="151"/>
      <c r="F29" s="151"/>
      <c r="G29" s="151"/>
    </row>
    <row r="30" spans="1:7" ht="12.75">
      <c r="A30" s="60" t="s">
        <v>5</v>
      </c>
      <c r="B30" s="61"/>
      <c r="C30" s="151" t="s">
        <v>3</v>
      </c>
      <c r="D30" s="151"/>
      <c r="E30" s="151"/>
      <c r="F30" s="151"/>
      <c r="G30" s="151"/>
    </row>
    <row r="31" spans="1:7" ht="42" customHeight="1">
      <c r="A31" s="62" t="s">
        <v>37</v>
      </c>
      <c r="B31" s="152" t="s">
        <v>55</v>
      </c>
      <c r="C31" s="152"/>
      <c r="D31" s="152"/>
      <c r="E31" s="152"/>
      <c r="F31" s="152"/>
      <c r="G31" s="152"/>
    </row>
    <row r="32" spans="1:7" ht="24.75" customHeight="1">
      <c r="A32" s="148" t="s">
        <v>33</v>
      </c>
      <c r="B32" s="148"/>
      <c r="C32" s="148"/>
      <c r="D32" s="148"/>
      <c r="E32" s="148"/>
      <c r="F32" s="148"/>
      <c r="G32" s="148"/>
    </row>
    <row r="33" spans="1:7" ht="12.75">
      <c r="A33" s="169" t="s">
        <v>33</v>
      </c>
      <c r="B33" s="164" t="s">
        <v>6</v>
      </c>
      <c r="C33" s="3" t="s">
        <v>16</v>
      </c>
      <c r="D33" s="3" t="s">
        <v>17</v>
      </c>
      <c r="E33" s="164" t="s">
        <v>0</v>
      </c>
      <c r="F33" s="164"/>
      <c r="G33" s="164"/>
    </row>
    <row r="34" spans="1:7" ht="12.75">
      <c r="A34" s="170"/>
      <c r="B34" s="171"/>
      <c r="C34" s="4" t="s">
        <v>24</v>
      </c>
      <c r="D34" s="4" t="s">
        <v>25</v>
      </c>
      <c r="E34" s="4" t="s">
        <v>27</v>
      </c>
      <c r="F34" s="4" t="s">
        <v>34</v>
      </c>
      <c r="G34" s="4" t="s">
        <v>45</v>
      </c>
    </row>
    <row r="35" spans="1:7" ht="60">
      <c r="A35" s="66" t="s">
        <v>52</v>
      </c>
      <c r="B35" s="37" t="s">
        <v>8</v>
      </c>
      <c r="C35" s="52"/>
      <c r="D35" s="53"/>
      <c r="E35" s="53">
        <f>11940-1950</f>
        <v>9990</v>
      </c>
      <c r="F35" s="52"/>
      <c r="G35" s="52"/>
    </row>
    <row r="36" spans="1:7" ht="25.5">
      <c r="A36" s="20" t="s">
        <v>36</v>
      </c>
      <c r="B36" s="7" t="s">
        <v>8</v>
      </c>
      <c r="C36" s="43">
        <f>C35</f>
        <v>0</v>
      </c>
      <c r="D36" s="43">
        <f>D35</f>
        <v>0</v>
      </c>
      <c r="E36" s="43">
        <f>E35</f>
        <v>9990</v>
      </c>
      <c r="F36" s="43">
        <f>F35</f>
        <v>0</v>
      </c>
      <c r="G36" s="43">
        <f>G35</f>
        <v>0</v>
      </c>
    </row>
    <row r="37" spans="1:7" ht="12.75">
      <c r="A37" s="8"/>
      <c r="B37" s="35"/>
      <c r="C37" s="38"/>
      <c r="D37" s="38"/>
      <c r="E37" s="38"/>
      <c r="F37" s="38"/>
      <c r="G37" s="38"/>
    </row>
    <row r="38" spans="1:7" ht="12.75">
      <c r="A38" s="12"/>
      <c r="B38" s="9"/>
      <c r="C38" s="10"/>
      <c r="D38" s="11"/>
      <c r="E38" s="9"/>
      <c r="F38" s="9"/>
      <c r="G38" s="9"/>
    </row>
    <row r="39" spans="1:7" ht="12.75">
      <c r="A39" s="166" t="s">
        <v>7</v>
      </c>
      <c r="B39" s="164" t="s">
        <v>6</v>
      </c>
      <c r="C39" s="3" t="s">
        <v>16</v>
      </c>
      <c r="D39" s="3" t="s">
        <v>17</v>
      </c>
      <c r="E39" s="164" t="s">
        <v>0</v>
      </c>
      <c r="F39" s="164"/>
      <c r="G39" s="164"/>
    </row>
    <row r="40" spans="1:7" ht="12.75">
      <c r="A40" s="167"/>
      <c r="B40" s="164"/>
      <c r="C40" s="4" t="s">
        <v>24</v>
      </c>
      <c r="D40" s="4" t="s">
        <v>25</v>
      </c>
      <c r="E40" s="4" t="s">
        <v>27</v>
      </c>
      <c r="F40" s="4" t="s">
        <v>34</v>
      </c>
      <c r="G40" s="4" t="s">
        <v>45</v>
      </c>
    </row>
    <row r="41" spans="1:7" ht="22.5" customHeight="1">
      <c r="A41" s="42" t="s">
        <v>49</v>
      </c>
      <c r="B41" s="4" t="s">
        <v>30</v>
      </c>
      <c r="C41" s="68"/>
      <c r="D41" s="68"/>
      <c r="E41" s="68">
        <v>1</v>
      </c>
      <c r="F41" s="68"/>
      <c r="G41" s="68"/>
    </row>
    <row r="42" spans="1:7" ht="5.25" customHeight="1" hidden="1">
      <c r="A42" s="58" t="s">
        <v>38</v>
      </c>
      <c r="B42" s="40"/>
      <c r="C42" s="45"/>
      <c r="D42" s="46"/>
      <c r="E42" s="40"/>
      <c r="F42" s="40"/>
      <c r="G42" s="40"/>
    </row>
    <row r="43" spans="1:7" ht="27" customHeight="1" hidden="1">
      <c r="A43" s="59" t="s">
        <v>11</v>
      </c>
      <c r="B43" s="150"/>
      <c r="C43" s="150"/>
      <c r="D43" s="150"/>
      <c r="E43" s="150"/>
      <c r="F43" s="150"/>
      <c r="G43" s="150"/>
    </row>
    <row r="44" spans="1:7" ht="12.75" hidden="1">
      <c r="A44" s="60" t="s">
        <v>2</v>
      </c>
      <c r="B44" s="61"/>
      <c r="C44" s="151" t="s">
        <v>39</v>
      </c>
      <c r="D44" s="151"/>
      <c r="E44" s="151"/>
      <c r="F44" s="151"/>
      <c r="G44" s="151"/>
    </row>
    <row r="45" spans="1:7" ht="12.75" hidden="1">
      <c r="A45" s="60" t="s">
        <v>5</v>
      </c>
      <c r="B45" s="61"/>
      <c r="C45" s="151" t="s">
        <v>3</v>
      </c>
      <c r="D45" s="151"/>
      <c r="E45" s="151"/>
      <c r="F45" s="151"/>
      <c r="G45" s="151"/>
    </row>
    <row r="46" spans="1:7" ht="45.75" customHeight="1" hidden="1">
      <c r="A46" s="62" t="s">
        <v>37</v>
      </c>
      <c r="B46" s="152" t="s">
        <v>32</v>
      </c>
      <c r="C46" s="152"/>
      <c r="D46" s="152"/>
      <c r="E46" s="152"/>
      <c r="F46" s="152"/>
      <c r="G46" s="152"/>
    </row>
    <row r="47" spans="1:7" ht="12.75" hidden="1">
      <c r="A47" s="148" t="s">
        <v>33</v>
      </c>
      <c r="B47" s="148"/>
      <c r="C47" s="148"/>
      <c r="D47" s="148"/>
      <c r="E47" s="148"/>
      <c r="F47" s="148"/>
      <c r="G47" s="148"/>
    </row>
    <row r="48" spans="1:7" ht="12.75" hidden="1">
      <c r="A48" s="169" t="s">
        <v>33</v>
      </c>
      <c r="B48" s="164" t="s">
        <v>6</v>
      </c>
      <c r="C48" s="3" t="s">
        <v>16</v>
      </c>
      <c r="D48" s="3" t="s">
        <v>17</v>
      </c>
      <c r="E48" s="164" t="s">
        <v>0</v>
      </c>
      <c r="F48" s="164"/>
      <c r="G48" s="164"/>
    </row>
    <row r="49" spans="1:7" ht="12.75" hidden="1">
      <c r="A49" s="170"/>
      <c r="B49" s="171"/>
      <c r="C49" s="4" t="s">
        <v>24</v>
      </c>
      <c r="D49" s="4" t="s">
        <v>25</v>
      </c>
      <c r="E49" s="4" t="s">
        <v>27</v>
      </c>
      <c r="F49" s="4" t="s">
        <v>34</v>
      </c>
      <c r="G49" s="4" t="s">
        <v>45</v>
      </c>
    </row>
    <row r="50" spans="1:7" ht="57" customHeight="1" hidden="1">
      <c r="A50" s="66" t="s">
        <v>41</v>
      </c>
      <c r="B50" s="37" t="s">
        <v>8</v>
      </c>
      <c r="C50" s="52"/>
      <c r="D50" s="53">
        <v>250</v>
      </c>
      <c r="E50" s="53"/>
      <c r="F50" s="52"/>
      <c r="G50" s="52"/>
    </row>
    <row r="51" spans="1:7" ht="75" hidden="1">
      <c r="A51" s="67" t="s">
        <v>40</v>
      </c>
      <c r="B51" s="37" t="s">
        <v>8</v>
      </c>
      <c r="C51" s="55"/>
      <c r="D51" s="56">
        <v>7689.6</v>
      </c>
      <c r="E51" s="56"/>
      <c r="F51" s="55"/>
      <c r="G51" s="55"/>
    </row>
    <row r="52" spans="1:7" ht="25.5" hidden="1">
      <c r="A52" s="20" t="s">
        <v>36</v>
      </c>
      <c r="B52" s="7" t="s">
        <v>8</v>
      </c>
      <c r="C52" s="43">
        <f>C50+C51</f>
        <v>0</v>
      </c>
      <c r="D52" s="43">
        <f>D50+D51</f>
        <v>7939.6</v>
      </c>
      <c r="E52" s="43">
        <f>E50+E51</f>
        <v>0</v>
      </c>
      <c r="F52" s="43">
        <f>F50+F51</f>
        <v>0</v>
      </c>
      <c r="G52" s="43">
        <f>G50+G51</f>
        <v>0</v>
      </c>
    </row>
    <row r="53" spans="1:7" ht="12.75" hidden="1">
      <c r="A53" s="8"/>
      <c r="B53" s="35"/>
      <c r="C53" s="38"/>
      <c r="D53" s="38"/>
      <c r="E53" s="38"/>
      <c r="F53" s="38"/>
      <c r="G53" s="38"/>
    </row>
    <row r="54" spans="1:7" ht="12.75" hidden="1">
      <c r="A54" s="12"/>
      <c r="B54" s="9"/>
      <c r="C54" s="10"/>
      <c r="D54" s="11"/>
      <c r="E54" s="9"/>
      <c r="F54" s="9"/>
      <c r="G54" s="9"/>
    </row>
    <row r="55" spans="1:7" ht="12.75" hidden="1">
      <c r="A55" s="166" t="s">
        <v>7</v>
      </c>
      <c r="B55" s="164" t="s">
        <v>6</v>
      </c>
      <c r="C55" s="3" t="s">
        <v>16</v>
      </c>
      <c r="D55" s="3" t="s">
        <v>17</v>
      </c>
      <c r="E55" s="164" t="s">
        <v>0</v>
      </c>
      <c r="F55" s="164"/>
      <c r="G55" s="164"/>
    </row>
    <row r="56" spans="1:7" ht="12.75" hidden="1">
      <c r="A56" s="167"/>
      <c r="B56" s="164"/>
      <c r="C56" s="4" t="s">
        <v>24</v>
      </c>
      <c r="D56" s="4" t="s">
        <v>25</v>
      </c>
      <c r="E56" s="4" t="s">
        <v>27</v>
      </c>
      <c r="F56" s="4" t="s">
        <v>34</v>
      </c>
      <c r="G56" s="4" t="s">
        <v>45</v>
      </c>
    </row>
    <row r="57" spans="1:7" ht="25.5" hidden="1">
      <c r="A57" s="42" t="s">
        <v>29</v>
      </c>
      <c r="B57" s="4" t="s">
        <v>30</v>
      </c>
      <c r="C57" s="34"/>
      <c r="D57" s="34">
        <v>1</v>
      </c>
      <c r="E57" s="34"/>
      <c r="F57" s="34"/>
      <c r="G57" s="34"/>
    </row>
    <row r="58" spans="1:7" ht="12.75" hidden="1">
      <c r="A58" s="33" t="s">
        <v>31</v>
      </c>
      <c r="B58" s="4" t="s">
        <v>30</v>
      </c>
      <c r="C58" s="34"/>
      <c r="D58" s="34">
        <v>1</v>
      </c>
      <c r="E58" s="34"/>
      <c r="F58" s="34"/>
      <c r="G58" s="34"/>
    </row>
    <row r="59" spans="1:7" ht="12.75" hidden="1">
      <c r="A59" s="25"/>
      <c r="B59" s="26"/>
      <c r="C59" s="27"/>
      <c r="D59" s="27"/>
      <c r="E59" s="27"/>
      <c r="F59" s="27"/>
      <c r="G59" s="27"/>
    </row>
    <row r="60" spans="1:7" ht="12.75">
      <c r="A60" s="39"/>
      <c r="B60" s="40"/>
      <c r="C60" s="36"/>
      <c r="D60" s="36"/>
      <c r="E60" s="36"/>
      <c r="F60" s="36"/>
      <c r="G60" s="36"/>
    </row>
    <row r="61" spans="1:7" ht="12.75">
      <c r="A61" s="39"/>
      <c r="B61" s="40"/>
      <c r="C61" s="36"/>
      <c r="D61" s="36"/>
      <c r="E61" s="36"/>
      <c r="F61" s="36"/>
      <c r="G61" s="36"/>
    </row>
    <row r="62" spans="1:7" ht="12.75">
      <c r="A62" s="39"/>
      <c r="B62" s="40"/>
      <c r="C62" s="36"/>
      <c r="D62" s="36"/>
      <c r="E62" s="36"/>
      <c r="F62" s="36"/>
      <c r="G62" s="36"/>
    </row>
    <row r="63" spans="1:7" ht="12.75">
      <c r="A63" s="41"/>
      <c r="B63" s="35"/>
      <c r="C63" s="38"/>
      <c r="D63" s="38"/>
      <c r="E63" s="38"/>
      <c r="F63" s="38"/>
      <c r="G63" s="38"/>
    </row>
  </sheetData>
  <sheetProtection/>
  <mergeCells count="40">
    <mergeCell ref="A55:A56"/>
    <mergeCell ref="B55:B56"/>
    <mergeCell ref="E55:G55"/>
    <mergeCell ref="B43:G43"/>
    <mergeCell ref="C44:G44"/>
    <mergeCell ref="C45:G45"/>
    <mergeCell ref="B46:G46"/>
    <mergeCell ref="A47:G47"/>
    <mergeCell ref="A48:A49"/>
    <mergeCell ref="B48:B49"/>
    <mergeCell ref="E48:G48"/>
    <mergeCell ref="E1:G1"/>
    <mergeCell ref="A39:A40"/>
    <mergeCell ref="B39:B40"/>
    <mergeCell ref="E39:G39"/>
    <mergeCell ref="A21:G21"/>
    <mergeCell ref="A33:A34"/>
    <mergeCell ref="B33:B34"/>
    <mergeCell ref="E33:G33"/>
    <mergeCell ref="E2:G2"/>
    <mergeCell ref="F3:G3"/>
    <mergeCell ref="A11:G11"/>
    <mergeCell ref="D14:G14"/>
    <mergeCell ref="B18:G18"/>
    <mergeCell ref="B20:G20"/>
    <mergeCell ref="B19:G19"/>
    <mergeCell ref="A4:G4"/>
    <mergeCell ref="A5:G5"/>
    <mergeCell ref="A6:G6"/>
    <mergeCell ref="A9:G9"/>
    <mergeCell ref="A32:G32"/>
    <mergeCell ref="B7:E7"/>
    <mergeCell ref="B28:G28"/>
    <mergeCell ref="C29:G29"/>
    <mergeCell ref="C30:G30"/>
    <mergeCell ref="B31:G31"/>
    <mergeCell ref="A22:A23"/>
    <mergeCell ref="B22:B23"/>
    <mergeCell ref="E22:G22"/>
    <mergeCell ref="A10:G10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7">
      <selection activeCell="B21" sqref="B21:G21"/>
    </sheetView>
  </sheetViews>
  <sheetFormatPr defaultColWidth="9.00390625" defaultRowHeight="12.75"/>
  <cols>
    <col min="1" max="1" width="21.75390625" style="0" customWidth="1"/>
    <col min="2" max="2" width="12.25390625" style="0" customWidth="1"/>
    <col min="3" max="3" width="10.875" style="0" customWidth="1"/>
  </cols>
  <sheetData>
    <row r="1" spans="2:7" ht="47.25" customHeight="1">
      <c r="B1" s="179" t="s">
        <v>252</v>
      </c>
      <c r="C1" s="179"/>
      <c r="D1" s="179"/>
      <c r="E1" s="179"/>
      <c r="F1" s="179"/>
      <c r="G1" s="179"/>
    </row>
    <row r="2" spans="1:7" ht="55.5" customHeight="1">
      <c r="A2" s="87"/>
      <c r="B2" s="179" t="s">
        <v>66</v>
      </c>
      <c r="C2" s="179"/>
      <c r="D2" s="179"/>
      <c r="E2" s="179"/>
      <c r="F2" s="179"/>
      <c r="G2" s="179"/>
    </row>
    <row r="3" spans="1:7" ht="57.75" customHeight="1">
      <c r="A3" s="78"/>
      <c r="B3" s="172" t="s">
        <v>56</v>
      </c>
      <c r="C3" s="172"/>
      <c r="D3" s="172"/>
      <c r="E3" s="172"/>
      <c r="F3" s="172"/>
      <c r="G3" s="172"/>
    </row>
    <row r="4" spans="1:7" ht="12.75">
      <c r="A4" s="1"/>
      <c r="B4" s="51"/>
      <c r="C4" s="51"/>
      <c r="D4" s="51"/>
      <c r="E4" s="51"/>
      <c r="F4" s="156" t="s">
        <v>57</v>
      </c>
      <c r="G4" s="156"/>
    </row>
    <row r="5" spans="1:7" ht="12.75">
      <c r="A5" s="149" t="s">
        <v>9</v>
      </c>
      <c r="B5" s="174"/>
      <c r="C5" s="174"/>
      <c r="D5" s="174"/>
      <c r="E5" s="174"/>
      <c r="F5" s="174"/>
      <c r="G5" s="174"/>
    </row>
    <row r="6" spans="1:7" ht="12.75">
      <c r="A6" s="160" t="s">
        <v>26</v>
      </c>
      <c r="B6" s="161"/>
      <c r="C6" s="161"/>
      <c r="D6" s="161"/>
      <c r="E6" s="161"/>
      <c r="F6" s="161"/>
      <c r="G6" s="161"/>
    </row>
    <row r="7" spans="1:7" ht="12.75">
      <c r="A7" s="162" t="s">
        <v>10</v>
      </c>
      <c r="B7" s="162"/>
      <c r="C7" s="162"/>
      <c r="D7" s="162"/>
      <c r="E7" s="162"/>
      <c r="F7" s="162"/>
      <c r="G7" s="162"/>
    </row>
    <row r="8" spans="1:7" ht="12.75">
      <c r="A8" s="6"/>
      <c r="B8" s="149" t="s">
        <v>43</v>
      </c>
      <c r="C8" s="149"/>
      <c r="D8" s="149"/>
      <c r="E8" s="149"/>
      <c r="F8" s="6"/>
      <c r="G8" s="6"/>
    </row>
    <row r="9" spans="1:7" ht="15">
      <c r="A9" s="2"/>
      <c r="B9" s="1"/>
      <c r="C9" s="1"/>
      <c r="D9" s="1"/>
      <c r="E9" s="1"/>
      <c r="F9" s="1"/>
      <c r="G9" s="1"/>
    </row>
    <row r="10" spans="1:7" ht="31.5" customHeight="1">
      <c r="A10" s="163" t="s">
        <v>58</v>
      </c>
      <c r="B10" s="163"/>
      <c r="C10" s="163"/>
      <c r="D10" s="163"/>
      <c r="E10" s="163"/>
      <c r="F10" s="163"/>
      <c r="G10" s="163"/>
    </row>
    <row r="11" spans="1:7" ht="12.75">
      <c r="A11" s="180" t="s">
        <v>23</v>
      </c>
      <c r="B11" s="180"/>
      <c r="C11" s="180"/>
      <c r="D11" s="180"/>
      <c r="E11" s="180"/>
      <c r="F11" s="180"/>
      <c r="G11" s="180"/>
    </row>
    <row r="12" spans="1:7" ht="12.75">
      <c r="A12" s="180"/>
      <c r="B12" s="180"/>
      <c r="C12" s="180"/>
      <c r="D12" s="180"/>
      <c r="E12" s="180"/>
      <c r="F12" s="180"/>
      <c r="G12" s="180"/>
    </row>
    <row r="13" spans="1:7" ht="95.25" customHeight="1">
      <c r="A13" s="173" t="s">
        <v>248</v>
      </c>
      <c r="B13" s="152"/>
      <c r="C13" s="152"/>
      <c r="D13" s="152"/>
      <c r="E13" s="152"/>
      <c r="F13" s="152"/>
      <c r="G13" s="152"/>
    </row>
    <row r="14" spans="1:7" ht="12.75">
      <c r="A14" s="13" t="s">
        <v>11</v>
      </c>
      <c r="B14" s="14"/>
      <c r="C14" s="14"/>
      <c r="D14" s="14"/>
      <c r="E14" s="14"/>
      <c r="F14" s="14"/>
      <c r="G14" s="14"/>
    </row>
    <row r="15" spans="1:7" ht="12.75">
      <c r="A15" s="16" t="s">
        <v>4</v>
      </c>
      <c r="B15" s="14"/>
      <c r="C15" s="14"/>
      <c r="D15" s="21" t="s">
        <v>20</v>
      </c>
      <c r="E15" s="14"/>
      <c r="F15" s="14"/>
      <c r="G15" s="14"/>
    </row>
    <row r="16" spans="1:7" ht="41.25" customHeight="1">
      <c r="A16" s="15" t="s">
        <v>2</v>
      </c>
      <c r="B16" s="14"/>
      <c r="C16" s="14"/>
      <c r="D16" s="158" t="s">
        <v>19</v>
      </c>
      <c r="E16" s="158"/>
      <c r="F16" s="158"/>
      <c r="G16" s="158"/>
    </row>
    <row r="17" spans="1:7" ht="12.75">
      <c r="A17" s="15" t="s">
        <v>1</v>
      </c>
      <c r="B17" s="14"/>
      <c r="C17" s="14"/>
      <c r="D17" s="14" t="s">
        <v>21</v>
      </c>
      <c r="E17" s="14"/>
      <c r="F17" s="14"/>
      <c r="G17" s="14"/>
    </row>
    <row r="18" spans="1:7" ht="12.75">
      <c r="A18" s="15" t="s">
        <v>5</v>
      </c>
      <c r="B18" s="14"/>
      <c r="C18" s="14"/>
      <c r="D18" s="1" t="s">
        <v>3</v>
      </c>
      <c r="E18" s="14"/>
      <c r="F18" s="14"/>
      <c r="G18" s="14"/>
    </row>
    <row r="19" spans="1:7" ht="12.75">
      <c r="A19" s="22"/>
      <c r="B19" s="14"/>
      <c r="C19" s="14"/>
      <c r="D19" s="1"/>
      <c r="E19" s="14"/>
      <c r="F19" s="14"/>
      <c r="G19" s="14"/>
    </row>
    <row r="20" spans="1:7" ht="31.5" customHeight="1">
      <c r="A20" s="29" t="s">
        <v>15</v>
      </c>
      <c r="B20" s="152" t="s">
        <v>59</v>
      </c>
      <c r="C20" s="152"/>
      <c r="D20" s="152"/>
      <c r="E20" s="152"/>
      <c r="F20" s="152"/>
      <c r="G20" s="152"/>
    </row>
    <row r="21" spans="1:7" ht="91.5" customHeight="1">
      <c r="A21" s="29" t="s">
        <v>22</v>
      </c>
      <c r="B21" s="152" t="s">
        <v>253</v>
      </c>
      <c r="C21" s="152"/>
      <c r="D21" s="152"/>
      <c r="E21" s="152"/>
      <c r="F21" s="152"/>
      <c r="G21" s="152"/>
    </row>
    <row r="22" spans="1:7" ht="36.75" customHeight="1">
      <c r="A22" s="29" t="s">
        <v>18</v>
      </c>
      <c r="B22" s="176" t="s">
        <v>60</v>
      </c>
      <c r="C22" s="176"/>
      <c r="D22" s="176"/>
      <c r="E22" s="176"/>
      <c r="F22" s="176"/>
      <c r="G22" s="176"/>
    </row>
    <row r="23" spans="1:7" ht="12.75">
      <c r="A23" s="79"/>
      <c r="B23" s="1"/>
      <c r="C23" s="1"/>
      <c r="D23" s="1"/>
      <c r="E23" s="1"/>
      <c r="F23" s="1"/>
      <c r="G23" s="1"/>
    </row>
    <row r="24" spans="1:7" ht="12.75">
      <c r="A24" s="177" t="s">
        <v>12</v>
      </c>
      <c r="B24" s="177"/>
      <c r="C24" s="177"/>
      <c r="D24" s="177"/>
      <c r="E24" s="177"/>
      <c r="F24" s="177"/>
      <c r="G24" s="177"/>
    </row>
    <row r="25" spans="1:7" ht="38.25">
      <c r="A25" s="169" t="s">
        <v>13</v>
      </c>
      <c r="B25" s="154" t="s">
        <v>6</v>
      </c>
      <c r="C25" s="3" t="s">
        <v>16</v>
      </c>
      <c r="D25" s="3" t="s">
        <v>17</v>
      </c>
      <c r="E25" s="154" t="s">
        <v>0</v>
      </c>
      <c r="F25" s="154"/>
      <c r="G25" s="154"/>
    </row>
    <row r="26" spans="1:7" ht="12.75">
      <c r="A26" s="178"/>
      <c r="B26" s="166"/>
      <c r="C26" s="69" t="s">
        <v>24</v>
      </c>
      <c r="D26" s="69" t="s">
        <v>25</v>
      </c>
      <c r="E26" s="69" t="s">
        <v>27</v>
      </c>
      <c r="F26" s="69" t="s">
        <v>34</v>
      </c>
      <c r="G26" s="69" t="s">
        <v>45</v>
      </c>
    </row>
    <row r="27" spans="1:7" ht="25.5">
      <c r="A27" s="80" t="s">
        <v>61</v>
      </c>
      <c r="B27" s="3" t="s">
        <v>8</v>
      </c>
      <c r="C27" s="81">
        <v>2169.3</v>
      </c>
      <c r="D27" s="82">
        <f>D39</f>
        <v>2137</v>
      </c>
      <c r="E27" s="82">
        <f>E39</f>
        <v>1824.8</v>
      </c>
      <c r="F27" s="82">
        <f>F39</f>
        <v>2618</v>
      </c>
      <c r="G27" s="82">
        <f>G39</f>
        <v>2775</v>
      </c>
    </row>
    <row r="28" spans="1:7" ht="25.5">
      <c r="A28" s="20" t="s">
        <v>14</v>
      </c>
      <c r="B28" s="65" t="s">
        <v>8</v>
      </c>
      <c r="C28" s="43">
        <f>C27</f>
        <v>2169.3</v>
      </c>
      <c r="D28" s="17">
        <f>D27</f>
        <v>2137</v>
      </c>
      <c r="E28" s="17">
        <f>E27</f>
        <v>1824.8</v>
      </c>
      <c r="F28" s="17">
        <f>F27</f>
        <v>2618</v>
      </c>
      <c r="G28" s="17">
        <f>G27</f>
        <v>2775</v>
      </c>
    </row>
    <row r="29" spans="1:7" ht="12.75">
      <c r="A29" s="18" t="s">
        <v>48</v>
      </c>
      <c r="B29" s="40"/>
      <c r="C29" s="45"/>
      <c r="D29" s="46"/>
      <c r="E29" s="40"/>
      <c r="F29" s="40"/>
      <c r="G29" s="40"/>
    </row>
    <row r="30" spans="1:7" ht="12.75">
      <c r="A30" s="13" t="s">
        <v>11</v>
      </c>
      <c r="B30" s="14"/>
      <c r="C30" s="14"/>
      <c r="D30" s="14"/>
      <c r="E30" s="14"/>
      <c r="F30" s="14"/>
      <c r="G30" s="14"/>
    </row>
    <row r="31" spans="1:7" ht="12.75">
      <c r="A31" s="16" t="s">
        <v>4</v>
      </c>
      <c r="B31" s="14"/>
      <c r="C31" s="14"/>
      <c r="D31" s="21" t="s">
        <v>20</v>
      </c>
      <c r="E31" s="14"/>
      <c r="F31" s="14"/>
      <c r="G31" s="14"/>
    </row>
    <row r="32" spans="1:7" ht="12.75">
      <c r="A32" s="15" t="s">
        <v>2</v>
      </c>
      <c r="B32" s="14"/>
      <c r="C32" s="158" t="s">
        <v>19</v>
      </c>
      <c r="D32" s="158"/>
      <c r="E32" s="158"/>
      <c r="F32" s="158"/>
      <c r="G32" s="80"/>
    </row>
    <row r="33" spans="1:7" ht="12.75">
      <c r="A33" s="15" t="s">
        <v>1</v>
      </c>
      <c r="B33" s="14"/>
      <c r="C33" s="14" t="s">
        <v>21</v>
      </c>
      <c r="D33" s="1"/>
      <c r="E33" s="14"/>
      <c r="F33" s="14"/>
      <c r="G33" s="14"/>
    </row>
    <row r="34" spans="1:7" ht="12.75">
      <c r="A34" s="15" t="s">
        <v>5</v>
      </c>
      <c r="B34" s="14"/>
      <c r="C34" s="1" t="s">
        <v>3</v>
      </c>
      <c r="D34" s="1"/>
      <c r="E34" s="14"/>
      <c r="F34" s="14"/>
      <c r="G34" s="14"/>
    </row>
    <row r="35" spans="1:7" ht="45" customHeight="1">
      <c r="A35" s="29" t="s">
        <v>18</v>
      </c>
      <c r="B35" s="176" t="s">
        <v>249</v>
      </c>
      <c r="C35" s="176"/>
      <c r="D35" s="176"/>
      <c r="E35" s="176"/>
      <c r="F35" s="176"/>
      <c r="G35" s="176"/>
    </row>
    <row r="36" spans="1:7" ht="38.25">
      <c r="A36" s="169" t="s">
        <v>13</v>
      </c>
      <c r="B36" s="154" t="s">
        <v>6</v>
      </c>
      <c r="C36" s="3" t="s">
        <v>16</v>
      </c>
      <c r="D36" s="3" t="s">
        <v>17</v>
      </c>
      <c r="E36" s="154" t="s">
        <v>0</v>
      </c>
      <c r="F36" s="154"/>
      <c r="G36" s="154"/>
    </row>
    <row r="37" spans="1:7" ht="12.75">
      <c r="A37" s="178"/>
      <c r="B37" s="166"/>
      <c r="C37" s="69" t="s">
        <v>24</v>
      </c>
      <c r="D37" s="69" t="s">
        <v>25</v>
      </c>
      <c r="E37" s="69" t="s">
        <v>27</v>
      </c>
      <c r="F37" s="69" t="s">
        <v>34</v>
      </c>
      <c r="G37" s="69" t="s">
        <v>45</v>
      </c>
    </row>
    <row r="38" spans="1:7" ht="57.75" customHeight="1">
      <c r="A38" s="80" t="s">
        <v>62</v>
      </c>
      <c r="B38" s="3" t="s">
        <v>8</v>
      </c>
      <c r="C38" s="82">
        <v>2169.3</v>
      </c>
      <c r="D38" s="82">
        <v>2137</v>
      </c>
      <c r="E38" s="82">
        <f>2470-1573.2+928</f>
        <v>1824.8</v>
      </c>
      <c r="F38" s="82">
        <v>2618</v>
      </c>
      <c r="G38" s="82">
        <v>2775</v>
      </c>
    </row>
    <row r="39" spans="1:7" ht="63.75">
      <c r="A39" s="20" t="s">
        <v>96</v>
      </c>
      <c r="B39" s="65" t="s">
        <v>8</v>
      </c>
      <c r="C39" s="43">
        <f>C38</f>
        <v>2169.3</v>
      </c>
      <c r="D39" s="17">
        <f>D38</f>
        <v>2137</v>
      </c>
      <c r="E39" s="17">
        <f>E38</f>
        <v>1824.8</v>
      </c>
      <c r="F39" s="17">
        <f>F38</f>
        <v>2618</v>
      </c>
      <c r="G39" s="17">
        <f>G38</f>
        <v>2775</v>
      </c>
    </row>
    <row r="40" spans="1:7" ht="9" customHeight="1">
      <c r="A40" s="41"/>
      <c r="B40" s="75"/>
      <c r="C40" s="38"/>
      <c r="D40" s="38"/>
      <c r="E40" s="38"/>
      <c r="F40" s="38"/>
      <c r="G40" s="38"/>
    </row>
    <row r="41" spans="1:7" ht="12.75" hidden="1">
      <c r="A41" s="50"/>
      <c r="B41" s="40"/>
      <c r="C41" s="45"/>
      <c r="D41" s="46"/>
      <c r="E41" s="40"/>
      <c r="F41" s="40"/>
      <c r="G41" s="40"/>
    </row>
    <row r="42" spans="1:7" ht="38.25">
      <c r="A42" s="166" t="s">
        <v>7</v>
      </c>
      <c r="B42" s="154" t="s">
        <v>6</v>
      </c>
      <c r="C42" s="3" t="s">
        <v>16</v>
      </c>
      <c r="D42" s="3" t="s">
        <v>17</v>
      </c>
      <c r="E42" s="154" t="s">
        <v>0</v>
      </c>
      <c r="F42" s="154"/>
      <c r="G42" s="154"/>
    </row>
    <row r="43" spans="1:7" ht="12.75">
      <c r="A43" s="175"/>
      <c r="B43" s="166"/>
      <c r="C43" s="69" t="s">
        <v>24</v>
      </c>
      <c r="D43" s="69" t="s">
        <v>25</v>
      </c>
      <c r="E43" s="69" t="s">
        <v>27</v>
      </c>
      <c r="F43" s="69" t="s">
        <v>34</v>
      </c>
      <c r="G43" s="69" t="s">
        <v>45</v>
      </c>
    </row>
    <row r="44" spans="1:7" ht="38.25">
      <c r="A44" s="83" t="s">
        <v>63</v>
      </c>
      <c r="B44" s="83" t="s">
        <v>64</v>
      </c>
      <c r="C44" s="84">
        <v>41</v>
      </c>
      <c r="D44" s="84">
        <v>34</v>
      </c>
      <c r="E44" s="84">
        <v>28</v>
      </c>
      <c r="F44" s="84">
        <v>44</v>
      </c>
      <c r="G44" s="84">
        <v>44</v>
      </c>
    </row>
    <row r="45" spans="1:7" ht="38.25">
      <c r="A45" s="85" t="s">
        <v>100</v>
      </c>
      <c r="B45" s="86" t="s">
        <v>64</v>
      </c>
      <c r="C45" s="70">
        <f>C44</f>
        <v>41</v>
      </c>
      <c r="D45" s="70">
        <f>D44</f>
        <v>34</v>
      </c>
      <c r="E45" s="70">
        <f>E44</f>
        <v>28</v>
      </c>
      <c r="F45" s="70">
        <f>F44</f>
        <v>44</v>
      </c>
      <c r="G45" s="70">
        <f>G44</f>
        <v>44</v>
      </c>
    </row>
  </sheetData>
  <sheetProtection/>
  <mergeCells count="28">
    <mergeCell ref="B1:G1"/>
    <mergeCell ref="B2:G2"/>
    <mergeCell ref="C32:F32"/>
    <mergeCell ref="B35:G35"/>
    <mergeCell ref="A36:A37"/>
    <mergeCell ref="B36:B37"/>
    <mergeCell ref="E36:G36"/>
    <mergeCell ref="A10:G10"/>
    <mergeCell ref="A11:G11"/>
    <mergeCell ref="A12:G12"/>
    <mergeCell ref="A42:A43"/>
    <mergeCell ref="B42:B43"/>
    <mergeCell ref="E42:G42"/>
    <mergeCell ref="B21:G21"/>
    <mergeCell ref="B22:G22"/>
    <mergeCell ref="A24:G24"/>
    <mergeCell ref="A25:A26"/>
    <mergeCell ref="B25:B26"/>
    <mergeCell ref="E25:G25"/>
    <mergeCell ref="A13:G13"/>
    <mergeCell ref="D16:G16"/>
    <mergeCell ref="B20:G20"/>
    <mergeCell ref="B3:G3"/>
    <mergeCell ref="F4:G4"/>
    <mergeCell ref="A5:G5"/>
    <mergeCell ref="A6:G6"/>
    <mergeCell ref="A7:G7"/>
    <mergeCell ref="B8:E8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3">
      <selection activeCell="E87" sqref="E87"/>
    </sheetView>
  </sheetViews>
  <sheetFormatPr defaultColWidth="9.00390625" defaultRowHeight="12.75"/>
  <cols>
    <col min="1" max="1" width="26.25390625" style="0" customWidth="1"/>
    <col min="2" max="2" width="10.875" style="0" customWidth="1"/>
  </cols>
  <sheetData>
    <row r="1" spans="2:7" ht="60.75" customHeight="1">
      <c r="B1" s="179" t="s">
        <v>252</v>
      </c>
      <c r="C1" s="179"/>
      <c r="D1" s="179"/>
      <c r="E1" s="179"/>
      <c r="F1" s="179"/>
      <c r="G1" s="179"/>
    </row>
    <row r="2" spans="1:7" ht="69.75" customHeight="1">
      <c r="A2" s="88"/>
      <c r="B2" s="172" t="s">
        <v>67</v>
      </c>
      <c r="C2" s="172"/>
      <c r="D2" s="172"/>
      <c r="E2" s="172"/>
      <c r="F2" s="172"/>
      <c r="G2" s="172"/>
    </row>
    <row r="3" spans="2:7" ht="57.75" customHeight="1">
      <c r="B3" s="172" t="s">
        <v>68</v>
      </c>
      <c r="C3" s="172"/>
      <c r="D3" s="172"/>
      <c r="E3" s="172"/>
      <c r="F3" s="172"/>
      <c r="G3" s="172"/>
    </row>
    <row r="4" spans="1:7" ht="132" customHeight="1">
      <c r="A4" s="76"/>
      <c r="B4" s="172" t="s">
        <v>69</v>
      </c>
      <c r="C4" s="172"/>
      <c r="D4" s="172"/>
      <c r="E4" s="172"/>
      <c r="F4" s="172"/>
      <c r="G4" s="172"/>
    </row>
    <row r="5" spans="1:7" ht="12.75">
      <c r="A5" s="1"/>
      <c r="B5" s="51"/>
      <c r="C5" s="51"/>
      <c r="D5" s="51"/>
      <c r="E5" s="51"/>
      <c r="F5" s="156" t="s">
        <v>70</v>
      </c>
      <c r="G5" s="156"/>
    </row>
    <row r="6" spans="1:7" ht="12.75">
      <c r="A6" s="149" t="s">
        <v>9</v>
      </c>
      <c r="B6" s="174"/>
      <c r="C6" s="174"/>
      <c r="D6" s="174"/>
      <c r="E6" s="174"/>
      <c r="F6" s="174"/>
      <c r="G6" s="174"/>
    </row>
    <row r="7" spans="1:7" ht="12.75">
      <c r="A7" s="160" t="s">
        <v>26</v>
      </c>
      <c r="B7" s="161"/>
      <c r="C7" s="161"/>
      <c r="D7" s="161"/>
      <c r="E7" s="161"/>
      <c r="F7" s="161"/>
      <c r="G7" s="161"/>
    </row>
    <row r="8" spans="1:7" ht="12.75">
      <c r="A8" s="162" t="s">
        <v>10</v>
      </c>
      <c r="B8" s="162"/>
      <c r="C8" s="162"/>
      <c r="D8" s="162"/>
      <c r="E8" s="162"/>
      <c r="F8" s="162"/>
      <c r="G8" s="162"/>
    </row>
    <row r="9" spans="1:7" ht="12.75">
      <c r="A9" s="6"/>
      <c r="B9" s="149" t="s">
        <v>43</v>
      </c>
      <c r="C9" s="149"/>
      <c r="D9" s="149"/>
      <c r="E9" s="149"/>
      <c r="F9" s="6"/>
      <c r="G9" s="6"/>
    </row>
    <row r="10" spans="1:7" ht="15">
      <c r="A10" s="2"/>
      <c r="B10" s="1"/>
      <c r="C10" s="1"/>
      <c r="D10" s="1"/>
      <c r="E10" s="1"/>
      <c r="F10" s="1"/>
      <c r="G10" s="1"/>
    </row>
    <row r="11" spans="1:7" ht="36" customHeight="1">
      <c r="A11" s="163" t="s">
        <v>71</v>
      </c>
      <c r="B11" s="163"/>
      <c r="C11" s="163"/>
      <c r="D11" s="163"/>
      <c r="E11" s="163"/>
      <c r="F11" s="163"/>
      <c r="G11" s="163"/>
    </row>
    <row r="12" spans="1:7" ht="12.75">
      <c r="A12" s="155" t="s">
        <v>23</v>
      </c>
      <c r="B12" s="155"/>
      <c r="C12" s="155"/>
      <c r="D12" s="155"/>
      <c r="E12" s="155"/>
      <c r="F12" s="155"/>
      <c r="G12" s="155"/>
    </row>
    <row r="13" spans="1:7" ht="153.75" customHeight="1">
      <c r="A13" s="152" t="s">
        <v>254</v>
      </c>
      <c r="B13" s="152"/>
      <c r="C13" s="152"/>
      <c r="D13" s="152"/>
      <c r="E13" s="152"/>
      <c r="F13" s="152"/>
      <c r="G13" s="152"/>
    </row>
    <row r="14" spans="1:7" ht="12.75">
      <c r="A14" s="13" t="s">
        <v>11</v>
      </c>
      <c r="B14" s="14"/>
      <c r="C14" s="14"/>
      <c r="D14" s="14"/>
      <c r="E14" s="14"/>
      <c r="F14" s="14"/>
      <c r="G14" s="14"/>
    </row>
    <row r="15" spans="1:7" ht="12.75">
      <c r="A15" s="16" t="s">
        <v>4</v>
      </c>
      <c r="B15" s="14"/>
      <c r="C15" s="14"/>
      <c r="D15" s="21" t="s">
        <v>20</v>
      </c>
      <c r="E15" s="14"/>
      <c r="F15" s="14"/>
      <c r="G15" s="14"/>
    </row>
    <row r="16" spans="1:7" ht="45.75" customHeight="1">
      <c r="A16" s="15" t="s">
        <v>2</v>
      </c>
      <c r="B16" s="14"/>
      <c r="C16" s="14"/>
      <c r="D16" s="158" t="s">
        <v>19</v>
      </c>
      <c r="E16" s="158"/>
      <c r="F16" s="158"/>
      <c r="G16" s="158"/>
    </row>
    <row r="17" spans="1:7" ht="12.75">
      <c r="A17" s="15" t="s">
        <v>1</v>
      </c>
      <c r="B17" s="14"/>
      <c r="C17" s="14"/>
      <c r="D17" s="14" t="s">
        <v>21</v>
      </c>
      <c r="E17" s="14"/>
      <c r="F17" s="14"/>
      <c r="G17" s="14"/>
    </row>
    <row r="18" spans="1:7" ht="12.75">
      <c r="A18" s="15" t="s">
        <v>5</v>
      </c>
      <c r="B18" s="14"/>
      <c r="C18" s="14"/>
      <c r="D18" s="1" t="s">
        <v>3</v>
      </c>
      <c r="E18" s="14"/>
      <c r="F18" s="14"/>
      <c r="G18" s="14"/>
    </row>
    <row r="19" spans="1:7" ht="12.75">
      <c r="A19" s="22"/>
      <c r="B19" s="14"/>
      <c r="C19" s="14"/>
      <c r="D19" s="1"/>
      <c r="E19" s="14"/>
      <c r="F19" s="14"/>
      <c r="G19" s="14"/>
    </row>
    <row r="20" spans="1:7" ht="78.75" customHeight="1">
      <c r="A20" s="28" t="s">
        <v>15</v>
      </c>
      <c r="B20" s="181" t="s">
        <v>255</v>
      </c>
      <c r="C20" s="181"/>
      <c r="D20" s="181"/>
      <c r="E20" s="181"/>
      <c r="F20" s="181"/>
      <c r="G20" s="181"/>
    </row>
    <row r="21" spans="1:7" ht="117" customHeight="1">
      <c r="A21" s="29" t="s">
        <v>22</v>
      </c>
      <c r="B21" s="181" t="s">
        <v>251</v>
      </c>
      <c r="C21" s="181"/>
      <c r="D21" s="181"/>
      <c r="E21" s="181"/>
      <c r="F21" s="181"/>
      <c r="G21" s="181"/>
    </row>
    <row r="22" spans="1:7" ht="30" customHeight="1">
      <c r="A22" s="29" t="s">
        <v>18</v>
      </c>
      <c r="B22" s="181" t="s">
        <v>256</v>
      </c>
      <c r="C22" s="181"/>
      <c r="D22" s="181"/>
      <c r="E22" s="181"/>
      <c r="F22" s="181"/>
      <c r="G22" s="181"/>
    </row>
    <row r="23" spans="1:7" ht="12.75">
      <c r="A23" s="79"/>
      <c r="B23" s="1"/>
      <c r="C23" s="1"/>
      <c r="D23" s="1"/>
      <c r="E23" s="1"/>
      <c r="F23" s="1"/>
      <c r="G23" s="1"/>
    </row>
    <row r="24" spans="1:7" ht="12.75">
      <c r="A24" s="177" t="s">
        <v>12</v>
      </c>
      <c r="B24" s="177"/>
      <c r="C24" s="177"/>
      <c r="D24" s="177"/>
      <c r="E24" s="177"/>
      <c r="F24" s="177"/>
      <c r="G24" s="177"/>
    </row>
    <row r="25" spans="1:7" ht="38.25">
      <c r="A25" s="169" t="s">
        <v>13</v>
      </c>
      <c r="B25" s="154" t="s">
        <v>6</v>
      </c>
      <c r="C25" s="3" t="s">
        <v>16</v>
      </c>
      <c r="D25" s="3" t="s">
        <v>17</v>
      </c>
      <c r="E25" s="154" t="s">
        <v>0</v>
      </c>
      <c r="F25" s="154"/>
      <c r="G25" s="154"/>
    </row>
    <row r="26" spans="1:7" ht="12.75">
      <c r="A26" s="178"/>
      <c r="B26" s="154"/>
      <c r="C26" s="4" t="s">
        <v>24</v>
      </c>
      <c r="D26" s="4" t="s">
        <v>25</v>
      </c>
      <c r="E26" s="4" t="s">
        <v>27</v>
      </c>
      <c r="F26" s="4" t="s">
        <v>72</v>
      </c>
      <c r="G26" s="4" t="s">
        <v>73</v>
      </c>
    </row>
    <row r="27" spans="1:7" ht="38.25">
      <c r="A27" s="89" t="s">
        <v>74</v>
      </c>
      <c r="B27" s="90" t="s">
        <v>8</v>
      </c>
      <c r="C27" s="91">
        <f>C50</f>
        <v>114590.3</v>
      </c>
      <c r="D27" s="91">
        <f>D50</f>
        <v>79983</v>
      </c>
      <c r="E27" s="91">
        <f>E50</f>
        <v>0</v>
      </c>
      <c r="F27" s="91">
        <f>F50</f>
        <v>0</v>
      </c>
      <c r="G27" s="91">
        <f>G50</f>
        <v>0</v>
      </c>
    </row>
    <row r="28" spans="1:7" ht="25.5">
      <c r="A28" s="89" t="s">
        <v>75</v>
      </c>
      <c r="B28" s="90" t="s">
        <v>8</v>
      </c>
      <c r="C28" s="91">
        <f>C67</f>
        <v>4214</v>
      </c>
      <c r="D28" s="91">
        <f>D67</f>
        <v>28062.2</v>
      </c>
      <c r="E28" s="91">
        <f>E67</f>
        <v>15916</v>
      </c>
      <c r="F28" s="91">
        <f>F67</f>
        <v>23154</v>
      </c>
      <c r="G28" s="91">
        <f>G67</f>
        <v>26166</v>
      </c>
    </row>
    <row r="29" spans="1:7" ht="25.5">
      <c r="A29" s="89" t="s">
        <v>76</v>
      </c>
      <c r="B29" s="90" t="s">
        <v>8</v>
      </c>
      <c r="C29" s="92">
        <f>C87</f>
        <v>0</v>
      </c>
      <c r="D29" s="92">
        <f>D87</f>
        <v>0</v>
      </c>
      <c r="E29" s="92">
        <f>E87</f>
        <v>85396</v>
      </c>
      <c r="F29" s="92">
        <f>F87</f>
        <v>0</v>
      </c>
      <c r="G29" s="92">
        <f>G87</f>
        <v>0</v>
      </c>
    </row>
    <row r="30" spans="1:7" ht="25.5">
      <c r="A30" s="20" t="s">
        <v>77</v>
      </c>
      <c r="B30" s="65" t="s">
        <v>8</v>
      </c>
      <c r="C30" s="43">
        <f>C27+C28+C29</f>
        <v>118804.3</v>
      </c>
      <c r="D30" s="43">
        <f>D27+D28+D29</f>
        <v>108045.2</v>
      </c>
      <c r="E30" s="43">
        <f>E27+E28+E29</f>
        <v>101312</v>
      </c>
      <c r="F30" s="43">
        <f>F27+F28+F29</f>
        <v>23154</v>
      </c>
      <c r="G30" s="43">
        <f>G27+G28+G29</f>
        <v>26166</v>
      </c>
    </row>
    <row r="31" spans="1:7" ht="5.25" customHeight="1">
      <c r="A31" s="41"/>
      <c r="B31" s="75"/>
      <c r="C31" s="38"/>
      <c r="D31" s="38"/>
      <c r="E31" s="38"/>
      <c r="F31" s="38"/>
      <c r="G31" s="38"/>
    </row>
    <row r="32" spans="1:7" ht="2.25" customHeight="1" hidden="1">
      <c r="A32" s="18" t="s">
        <v>78</v>
      </c>
      <c r="B32" s="40"/>
      <c r="C32" s="45"/>
      <c r="D32" s="46"/>
      <c r="E32" s="40"/>
      <c r="F32" s="40"/>
      <c r="G32" s="40"/>
    </row>
    <row r="33" spans="1:7" ht="12.75" hidden="1">
      <c r="A33" s="44" t="s">
        <v>79</v>
      </c>
      <c r="B33" s="40"/>
      <c r="C33" s="45"/>
      <c r="D33" s="46"/>
      <c r="E33" s="40"/>
      <c r="F33" s="40"/>
      <c r="G33" s="40"/>
    </row>
    <row r="34" spans="1:7" ht="33.75" customHeight="1" hidden="1">
      <c r="A34" s="30" t="s">
        <v>80</v>
      </c>
      <c r="B34" s="182" t="s">
        <v>19</v>
      </c>
      <c r="C34" s="182"/>
      <c r="D34" s="182"/>
      <c r="E34" s="182"/>
      <c r="F34" s="182"/>
      <c r="G34" s="182"/>
    </row>
    <row r="35" spans="1:7" ht="12.75" hidden="1">
      <c r="A35" s="30" t="s">
        <v>81</v>
      </c>
      <c r="B35" s="31" t="s">
        <v>3</v>
      </c>
      <c r="C35" s="47"/>
      <c r="D35" s="48"/>
      <c r="E35" s="49"/>
      <c r="F35" s="49"/>
      <c r="G35" s="49"/>
    </row>
    <row r="36" spans="1:7" ht="60" customHeight="1" hidden="1">
      <c r="A36" s="32" t="s">
        <v>82</v>
      </c>
      <c r="B36" s="176" t="s">
        <v>83</v>
      </c>
      <c r="C36" s="183"/>
      <c r="D36" s="183"/>
      <c r="E36" s="183"/>
      <c r="F36" s="183"/>
      <c r="G36" s="183"/>
    </row>
    <row r="37" spans="1:7" ht="12.75" hidden="1">
      <c r="A37" s="50"/>
      <c r="B37" s="40"/>
      <c r="C37" s="45"/>
      <c r="D37" s="46"/>
      <c r="E37" s="40"/>
      <c r="F37" s="40"/>
      <c r="G37" s="40"/>
    </row>
    <row r="38" spans="1:7" ht="38.25" hidden="1">
      <c r="A38" s="166" t="s">
        <v>7</v>
      </c>
      <c r="B38" s="154" t="s">
        <v>6</v>
      </c>
      <c r="C38" s="3" t="s">
        <v>16</v>
      </c>
      <c r="D38" s="3" t="s">
        <v>17</v>
      </c>
      <c r="E38" s="154" t="s">
        <v>0</v>
      </c>
      <c r="F38" s="154"/>
      <c r="G38" s="154"/>
    </row>
    <row r="39" spans="1:7" ht="12.75" hidden="1">
      <c r="A39" s="167"/>
      <c r="B39" s="154"/>
      <c r="C39" s="4" t="s">
        <v>24</v>
      </c>
      <c r="D39" s="4" t="s">
        <v>25</v>
      </c>
      <c r="E39" s="4" t="s">
        <v>27</v>
      </c>
      <c r="F39" s="4" t="s">
        <v>72</v>
      </c>
      <c r="G39" s="4" t="s">
        <v>73</v>
      </c>
    </row>
    <row r="40" spans="1:7" ht="25.5" hidden="1">
      <c r="A40" s="33" t="s">
        <v>84</v>
      </c>
      <c r="B40" s="4" t="s">
        <v>64</v>
      </c>
      <c r="C40" s="5">
        <v>1475</v>
      </c>
      <c r="D40" s="34">
        <v>911</v>
      </c>
      <c r="E40" s="34"/>
      <c r="F40" s="34"/>
      <c r="G40" s="34"/>
    </row>
    <row r="41" spans="1:7" ht="51" hidden="1">
      <c r="A41" s="33" t="s">
        <v>85</v>
      </c>
      <c r="B41" s="4" t="s">
        <v>64</v>
      </c>
      <c r="C41" s="5">
        <v>595</v>
      </c>
      <c r="D41" s="34">
        <v>268</v>
      </c>
      <c r="E41" s="93"/>
      <c r="F41" s="34"/>
      <c r="G41" s="34"/>
    </row>
    <row r="42" spans="1:7" ht="25.5" hidden="1">
      <c r="A42" s="33" t="s">
        <v>86</v>
      </c>
      <c r="B42" s="4" t="s">
        <v>64</v>
      </c>
      <c r="C42" s="5"/>
      <c r="D42" s="34"/>
      <c r="E42" s="94"/>
      <c r="F42" s="34"/>
      <c r="G42" s="34"/>
    </row>
    <row r="43" spans="1:7" ht="25.5" hidden="1">
      <c r="A43" s="19" t="s">
        <v>65</v>
      </c>
      <c r="B43" s="23" t="s">
        <v>64</v>
      </c>
      <c r="C43" s="24">
        <f>SUM(C40:C42)</f>
        <v>2070</v>
      </c>
      <c r="D43" s="24">
        <f>SUM(D40:D42)</f>
        <v>1179</v>
      </c>
      <c r="E43" s="24">
        <f>SUM(E40:E42)</f>
        <v>0</v>
      </c>
      <c r="F43" s="24">
        <f>SUM(F40:F42)</f>
        <v>0</v>
      </c>
      <c r="G43" s="24">
        <f>SUM(G40:G42)</f>
        <v>0</v>
      </c>
    </row>
    <row r="44" spans="1:7" ht="12.75" hidden="1">
      <c r="A44" s="25"/>
      <c r="B44" s="26"/>
      <c r="C44" s="27"/>
      <c r="D44" s="27"/>
      <c r="E44" s="27"/>
      <c r="F44" s="27"/>
      <c r="G44" s="27"/>
    </row>
    <row r="45" spans="1:7" ht="38.25" hidden="1">
      <c r="A45" s="184" t="s">
        <v>33</v>
      </c>
      <c r="B45" s="167" t="s">
        <v>6</v>
      </c>
      <c r="C45" s="71" t="s">
        <v>16</v>
      </c>
      <c r="D45" s="71" t="s">
        <v>17</v>
      </c>
      <c r="E45" s="167" t="s">
        <v>0</v>
      </c>
      <c r="F45" s="167"/>
      <c r="G45" s="167"/>
    </row>
    <row r="46" spans="1:7" ht="12.75" hidden="1">
      <c r="A46" s="178"/>
      <c r="B46" s="154"/>
      <c r="C46" s="4" t="s">
        <v>24</v>
      </c>
      <c r="D46" s="4" t="s">
        <v>25</v>
      </c>
      <c r="E46" s="4" t="s">
        <v>27</v>
      </c>
      <c r="F46" s="4" t="s">
        <v>72</v>
      </c>
      <c r="G46" s="4" t="s">
        <v>73</v>
      </c>
    </row>
    <row r="47" spans="1:7" ht="63.75" hidden="1">
      <c r="A47" s="63" t="s">
        <v>87</v>
      </c>
      <c r="B47" s="3" t="s">
        <v>8</v>
      </c>
      <c r="C47" s="64">
        <v>95286</v>
      </c>
      <c r="D47" s="64">
        <v>67486</v>
      </c>
      <c r="E47" s="64"/>
      <c r="F47" s="64"/>
      <c r="G47" s="64"/>
    </row>
    <row r="48" spans="1:7" ht="51" hidden="1">
      <c r="A48" s="63" t="s">
        <v>88</v>
      </c>
      <c r="B48" s="3" t="s">
        <v>8</v>
      </c>
      <c r="C48" s="64">
        <v>19304.3</v>
      </c>
      <c r="D48" s="64">
        <v>12497</v>
      </c>
      <c r="E48" s="64"/>
      <c r="F48" s="64"/>
      <c r="G48" s="64"/>
    </row>
    <row r="49" spans="1:7" ht="25.5" hidden="1">
      <c r="A49" s="63" t="s">
        <v>89</v>
      </c>
      <c r="B49" s="3" t="s">
        <v>8</v>
      </c>
      <c r="C49" s="64"/>
      <c r="D49" s="64"/>
      <c r="E49" s="64"/>
      <c r="F49" s="64"/>
      <c r="G49" s="64"/>
    </row>
    <row r="50" spans="1:7" ht="63.75" hidden="1">
      <c r="A50" s="20" t="s">
        <v>90</v>
      </c>
      <c r="B50" s="65" t="s">
        <v>8</v>
      </c>
      <c r="C50" s="17">
        <f>SUM(C47:C49)</f>
        <v>114590.3</v>
      </c>
      <c r="D50" s="17">
        <f>SUM(D47:D49)</f>
        <v>79983</v>
      </c>
      <c r="E50" s="17">
        <f>SUM(E47:E49)</f>
        <v>0</v>
      </c>
      <c r="F50" s="17">
        <f>SUM(F47:F49)</f>
        <v>0</v>
      </c>
      <c r="G50" s="17">
        <f>SUM(G47:G49)</f>
        <v>0</v>
      </c>
    </row>
    <row r="51" spans="1:7" ht="12.75">
      <c r="A51" s="18" t="s">
        <v>48</v>
      </c>
      <c r="B51" s="40"/>
      <c r="C51" s="45"/>
      <c r="D51" s="46"/>
      <c r="E51" s="40"/>
      <c r="F51" s="40"/>
      <c r="G51" s="40"/>
    </row>
    <row r="52" spans="1:7" ht="12.75">
      <c r="A52" s="44" t="s">
        <v>79</v>
      </c>
      <c r="B52" s="40"/>
      <c r="C52" s="45"/>
      <c r="D52" s="46"/>
      <c r="E52" s="40"/>
      <c r="F52" s="40"/>
      <c r="G52" s="40"/>
    </row>
    <row r="53" spans="1:7" ht="30.75" customHeight="1">
      <c r="A53" s="30" t="s">
        <v>80</v>
      </c>
      <c r="B53" s="182" t="s">
        <v>19</v>
      </c>
      <c r="C53" s="182"/>
      <c r="D53" s="182"/>
      <c r="E53" s="182"/>
      <c r="F53" s="182"/>
      <c r="G53" s="182"/>
    </row>
    <row r="54" spans="1:7" ht="12.75">
      <c r="A54" s="30" t="s">
        <v>81</v>
      </c>
      <c r="B54" s="31" t="s">
        <v>3</v>
      </c>
      <c r="C54" s="47"/>
      <c r="D54" s="48"/>
      <c r="E54" s="49"/>
      <c r="F54" s="49"/>
      <c r="G54" s="49"/>
    </row>
    <row r="55" spans="1:7" ht="53.25" customHeight="1">
      <c r="A55" s="32" t="s">
        <v>82</v>
      </c>
      <c r="B55" s="152" t="s">
        <v>250</v>
      </c>
      <c r="C55" s="152"/>
      <c r="D55" s="152"/>
      <c r="E55" s="152"/>
      <c r="F55" s="152"/>
      <c r="G55" s="152"/>
    </row>
    <row r="56" spans="1:7" ht="12.75">
      <c r="A56" s="50"/>
      <c r="B56" s="40"/>
      <c r="C56" s="45"/>
      <c r="D56" s="46"/>
      <c r="E56" s="40"/>
      <c r="F56" s="40"/>
      <c r="G56" s="40"/>
    </row>
    <row r="57" spans="1:7" ht="38.25">
      <c r="A57" s="166" t="s">
        <v>7</v>
      </c>
      <c r="B57" s="166" t="s">
        <v>6</v>
      </c>
      <c r="C57" s="3" t="s">
        <v>16</v>
      </c>
      <c r="D57" s="3" t="s">
        <v>17</v>
      </c>
      <c r="E57" s="185" t="s">
        <v>0</v>
      </c>
      <c r="F57" s="186"/>
      <c r="G57" s="187"/>
    </row>
    <row r="58" spans="1:7" ht="12.75">
      <c r="A58" s="167"/>
      <c r="B58" s="167"/>
      <c r="C58" s="4" t="s">
        <v>24</v>
      </c>
      <c r="D58" s="4" t="s">
        <v>25</v>
      </c>
      <c r="E58" s="4" t="s">
        <v>27</v>
      </c>
      <c r="F58" s="4" t="s">
        <v>72</v>
      </c>
      <c r="G58" s="4" t="s">
        <v>73</v>
      </c>
    </row>
    <row r="59" spans="1:7" ht="25.5">
      <c r="A59" s="33" t="s">
        <v>91</v>
      </c>
      <c r="B59" s="4" t="s">
        <v>64</v>
      </c>
      <c r="C59" s="34">
        <v>1160</v>
      </c>
      <c r="D59" s="34">
        <v>965</v>
      </c>
      <c r="E59" s="34">
        <v>665</v>
      </c>
      <c r="F59" s="34">
        <v>543</v>
      </c>
      <c r="G59" s="34">
        <v>543</v>
      </c>
    </row>
    <row r="60" spans="1:7" ht="25.5" hidden="1">
      <c r="A60" s="33" t="s">
        <v>92</v>
      </c>
      <c r="B60" s="4" t="s">
        <v>64</v>
      </c>
      <c r="C60" s="34"/>
      <c r="D60" s="34"/>
      <c r="E60" s="34"/>
      <c r="F60" s="34"/>
      <c r="G60" s="34"/>
    </row>
    <row r="61" spans="1:7" ht="25.5">
      <c r="A61" s="19" t="s">
        <v>93</v>
      </c>
      <c r="B61" s="23" t="s">
        <v>64</v>
      </c>
      <c r="C61" s="24">
        <f>SUM(C59:C60)</f>
        <v>1160</v>
      </c>
      <c r="D61" s="24">
        <f>SUM(D59:D60)</f>
        <v>965</v>
      </c>
      <c r="E61" s="24">
        <f>SUM(E59:E60)</f>
        <v>665</v>
      </c>
      <c r="F61" s="24">
        <f>SUM(F59:F60)</f>
        <v>543</v>
      </c>
      <c r="G61" s="24">
        <f>SUM(G59:G60)</f>
        <v>543</v>
      </c>
    </row>
    <row r="62" spans="1:7" ht="12.75">
      <c r="A62" s="25"/>
      <c r="B62" s="26"/>
      <c r="C62" s="27"/>
      <c r="D62" s="27"/>
      <c r="E62" s="27"/>
      <c r="F62" s="27"/>
      <c r="G62" s="27"/>
    </row>
    <row r="63" spans="1:7" ht="38.25">
      <c r="A63" s="169" t="s">
        <v>33</v>
      </c>
      <c r="B63" s="166" t="s">
        <v>6</v>
      </c>
      <c r="C63" s="71" t="s">
        <v>16</v>
      </c>
      <c r="D63" s="71" t="s">
        <v>17</v>
      </c>
      <c r="E63" s="185" t="s">
        <v>0</v>
      </c>
      <c r="F63" s="186"/>
      <c r="G63" s="187"/>
    </row>
    <row r="64" spans="1:7" ht="12.75">
      <c r="A64" s="184"/>
      <c r="B64" s="175"/>
      <c r="C64" s="4" t="s">
        <v>24</v>
      </c>
      <c r="D64" s="4" t="s">
        <v>25</v>
      </c>
      <c r="E64" s="4" t="s">
        <v>27</v>
      </c>
      <c r="F64" s="4" t="s">
        <v>72</v>
      </c>
      <c r="G64" s="4" t="s">
        <v>73</v>
      </c>
    </row>
    <row r="65" spans="1:7" ht="37.5" customHeight="1">
      <c r="A65" s="63" t="s">
        <v>94</v>
      </c>
      <c r="B65" s="3" t="s">
        <v>8</v>
      </c>
      <c r="C65" s="53">
        <v>4214</v>
      </c>
      <c r="D65" s="53">
        <v>28062.2</v>
      </c>
      <c r="E65" s="53">
        <f>20916-5000</f>
        <v>15916</v>
      </c>
      <c r="F65" s="53">
        <v>23154</v>
      </c>
      <c r="G65" s="53">
        <v>26166</v>
      </c>
    </row>
    <row r="66" spans="1:7" ht="1.5" customHeight="1" hidden="1">
      <c r="A66" s="63" t="s">
        <v>95</v>
      </c>
      <c r="B66" s="3" t="s">
        <v>8</v>
      </c>
      <c r="C66" s="53"/>
      <c r="D66" s="53"/>
      <c r="E66" s="53"/>
      <c r="F66" s="53"/>
      <c r="G66" s="53"/>
    </row>
    <row r="67" spans="1:7" ht="38.25">
      <c r="A67" s="20" t="s">
        <v>96</v>
      </c>
      <c r="B67" s="65" t="s">
        <v>8</v>
      </c>
      <c r="C67" s="17">
        <f>SUM(C65:C65)+C66</f>
        <v>4214</v>
      </c>
      <c r="D67" s="17">
        <f>SUM(D65:D65)+D66</f>
        <v>28062.2</v>
      </c>
      <c r="E67" s="17">
        <f>SUM(E65:E65)+E66</f>
        <v>15916</v>
      </c>
      <c r="F67" s="17">
        <f>SUM(F65:F65)+F66</f>
        <v>23154</v>
      </c>
      <c r="G67" s="17">
        <f>SUM(G65:G65)+G66</f>
        <v>26166</v>
      </c>
    </row>
    <row r="68" spans="1:7" ht="25.5" customHeight="1">
      <c r="A68" s="18" t="s">
        <v>97</v>
      </c>
      <c r="B68" s="40"/>
      <c r="C68" s="45"/>
      <c r="D68" s="46"/>
      <c r="E68" s="40"/>
      <c r="F68" s="40"/>
      <c r="G68" s="40"/>
    </row>
    <row r="69" spans="1:7" ht="12.75">
      <c r="A69" s="18"/>
      <c r="B69" s="40"/>
      <c r="C69" s="188"/>
      <c r="D69" s="188"/>
      <c r="E69" s="188"/>
      <c r="F69" s="188"/>
      <c r="G69" s="188"/>
    </row>
    <row r="70" spans="1:7" ht="12.75">
      <c r="A70" s="44" t="s">
        <v>79</v>
      </c>
      <c r="B70" s="40"/>
      <c r="C70" s="45"/>
      <c r="D70" s="46"/>
      <c r="E70" s="40"/>
      <c r="F70" s="40"/>
      <c r="G70" s="40"/>
    </row>
    <row r="71" spans="1:7" ht="32.25" customHeight="1">
      <c r="A71" s="30" t="s">
        <v>80</v>
      </c>
      <c r="B71" s="182" t="s">
        <v>19</v>
      </c>
      <c r="C71" s="182"/>
      <c r="D71" s="182"/>
      <c r="E71" s="182"/>
      <c r="F71" s="182"/>
      <c r="G71" s="182"/>
    </row>
    <row r="72" spans="1:7" ht="12.75">
      <c r="A72" s="30" t="s">
        <v>81</v>
      </c>
      <c r="B72" s="31" t="s">
        <v>3</v>
      </c>
      <c r="C72" s="47"/>
      <c r="D72" s="48"/>
      <c r="E72" s="49"/>
      <c r="F72" s="49"/>
      <c r="G72" s="49"/>
    </row>
    <row r="73" spans="1:7" ht="89.25" customHeight="1">
      <c r="A73" s="32" t="s">
        <v>82</v>
      </c>
      <c r="B73" s="176" t="s">
        <v>257</v>
      </c>
      <c r="C73" s="183"/>
      <c r="D73" s="183"/>
      <c r="E73" s="183"/>
      <c r="F73" s="183"/>
      <c r="G73" s="183"/>
    </row>
    <row r="74" spans="1:7" ht="12.75">
      <c r="A74" s="50"/>
      <c r="B74" s="40"/>
      <c r="C74" s="45"/>
      <c r="D74" s="46"/>
      <c r="E74" s="40"/>
      <c r="F74" s="40"/>
      <c r="G74" s="40"/>
    </row>
    <row r="75" spans="1:7" ht="38.25">
      <c r="A75" s="166" t="s">
        <v>7</v>
      </c>
      <c r="B75" s="154" t="s">
        <v>6</v>
      </c>
      <c r="C75" s="3" t="s">
        <v>16</v>
      </c>
      <c r="D75" s="3" t="s">
        <v>17</v>
      </c>
      <c r="E75" s="154" t="s">
        <v>0</v>
      </c>
      <c r="F75" s="154"/>
      <c r="G75" s="154"/>
    </row>
    <row r="76" spans="1:7" ht="12.75">
      <c r="A76" s="167"/>
      <c r="B76" s="154"/>
      <c r="C76" s="4" t="s">
        <v>24</v>
      </c>
      <c r="D76" s="4" t="s">
        <v>25</v>
      </c>
      <c r="E76" s="4" t="s">
        <v>27</v>
      </c>
      <c r="F76" s="4" t="s">
        <v>72</v>
      </c>
      <c r="G76" s="4" t="s">
        <v>73</v>
      </c>
    </row>
    <row r="77" spans="1:7" ht="38.25">
      <c r="A77" s="33" t="s">
        <v>98</v>
      </c>
      <c r="B77" s="4" t="s">
        <v>64</v>
      </c>
      <c r="C77" s="5"/>
      <c r="D77" s="34"/>
      <c r="E77" s="34">
        <f>1185-29</f>
        <v>1156</v>
      </c>
      <c r="F77" s="34"/>
      <c r="G77" s="34"/>
    </row>
    <row r="78" spans="1:7" ht="37.5" customHeight="1">
      <c r="A78" s="33" t="s">
        <v>99</v>
      </c>
      <c r="B78" s="4" t="s">
        <v>64</v>
      </c>
      <c r="C78" s="5"/>
      <c r="D78" s="34"/>
      <c r="E78" s="34">
        <f>274-160</f>
        <v>114</v>
      </c>
      <c r="F78" s="34"/>
      <c r="G78" s="34"/>
    </row>
    <row r="79" spans="1:7" ht="25.5" hidden="1">
      <c r="A79" s="33" t="s">
        <v>86</v>
      </c>
      <c r="B79" s="4" t="s">
        <v>64</v>
      </c>
      <c r="C79" s="5"/>
      <c r="D79" s="34"/>
      <c r="E79" s="94"/>
      <c r="F79" s="34"/>
      <c r="G79" s="34"/>
    </row>
    <row r="80" spans="1:7" ht="25.5">
      <c r="A80" s="19" t="s">
        <v>100</v>
      </c>
      <c r="B80" s="23" t="s">
        <v>64</v>
      </c>
      <c r="C80" s="24">
        <f>SUM(C77:C79)</f>
        <v>0</v>
      </c>
      <c r="D80" s="24">
        <f>SUM(D77:D79)</f>
        <v>0</v>
      </c>
      <c r="E80" s="24">
        <f>SUM(E77:E79)</f>
        <v>1270</v>
      </c>
      <c r="F80" s="24">
        <f>SUM(F77:F79)</f>
        <v>0</v>
      </c>
      <c r="G80" s="24">
        <f>SUM(G77:G79)</f>
        <v>0</v>
      </c>
    </row>
    <row r="81" spans="1:7" ht="12.75">
      <c r="A81" s="25"/>
      <c r="B81" s="26"/>
      <c r="C81" s="27"/>
      <c r="D81" s="27"/>
      <c r="E81" s="27"/>
      <c r="F81" s="27"/>
      <c r="G81" s="27"/>
    </row>
    <row r="82" spans="1:7" ht="38.25">
      <c r="A82" s="184" t="s">
        <v>33</v>
      </c>
      <c r="B82" s="167" t="s">
        <v>6</v>
      </c>
      <c r="C82" s="71" t="s">
        <v>16</v>
      </c>
      <c r="D82" s="71" t="s">
        <v>17</v>
      </c>
      <c r="E82" s="167" t="s">
        <v>0</v>
      </c>
      <c r="F82" s="167"/>
      <c r="G82" s="167"/>
    </row>
    <row r="83" spans="1:7" ht="12.75">
      <c r="A83" s="178"/>
      <c r="B83" s="154"/>
      <c r="C83" s="4" t="s">
        <v>24</v>
      </c>
      <c r="D83" s="4" t="s">
        <v>25</v>
      </c>
      <c r="E83" s="4" t="s">
        <v>27</v>
      </c>
      <c r="F83" s="4" t="s">
        <v>72</v>
      </c>
      <c r="G83" s="4" t="s">
        <v>73</v>
      </c>
    </row>
    <row r="84" spans="1:7" ht="38.25">
      <c r="A84" s="63" t="s">
        <v>94</v>
      </c>
      <c r="B84" s="3" t="s">
        <v>8</v>
      </c>
      <c r="C84" s="64"/>
      <c r="D84" s="64"/>
      <c r="E84" s="64">
        <f>80000-3355</f>
        <v>76645</v>
      </c>
      <c r="F84" s="64"/>
      <c r="G84" s="64"/>
    </row>
    <row r="85" spans="1:7" ht="25.5">
      <c r="A85" s="63" t="s">
        <v>101</v>
      </c>
      <c r="B85" s="3" t="s">
        <v>8</v>
      </c>
      <c r="C85" s="64"/>
      <c r="D85" s="64"/>
      <c r="E85" s="64">
        <f>12351-3600</f>
        <v>8751</v>
      </c>
      <c r="F85" s="64"/>
      <c r="G85" s="64"/>
    </row>
    <row r="86" spans="1:7" ht="5.25" customHeight="1" hidden="1">
      <c r="A86" s="63" t="s">
        <v>89</v>
      </c>
      <c r="B86" s="3" t="s">
        <v>8</v>
      </c>
      <c r="C86" s="64"/>
      <c r="D86" s="64"/>
      <c r="E86" s="64"/>
      <c r="F86" s="64"/>
      <c r="G86" s="64"/>
    </row>
    <row r="87" spans="1:7" ht="51">
      <c r="A87" s="20" t="s">
        <v>102</v>
      </c>
      <c r="B87" s="65" t="s">
        <v>8</v>
      </c>
      <c r="C87" s="17">
        <f>SUM(C84:C86)</f>
        <v>0</v>
      </c>
      <c r="D87" s="17">
        <f>SUM(D84:D86)</f>
        <v>0</v>
      </c>
      <c r="E87" s="17">
        <f>SUM(E84:E86)</f>
        <v>85396</v>
      </c>
      <c r="F87" s="17">
        <f>SUM(F84:F86)</f>
        <v>0</v>
      </c>
      <c r="G87" s="17">
        <f>SUM(G84:G86)</f>
        <v>0</v>
      </c>
    </row>
  </sheetData>
  <sheetProtection/>
  <mergeCells count="45">
    <mergeCell ref="A82:A83"/>
    <mergeCell ref="B82:B83"/>
    <mergeCell ref="E82:G82"/>
    <mergeCell ref="B1:G1"/>
    <mergeCell ref="C69:G69"/>
    <mergeCell ref="B71:G71"/>
    <mergeCell ref="B73:G73"/>
    <mergeCell ref="A75:A76"/>
    <mergeCell ref="B75:B76"/>
    <mergeCell ref="E75:G75"/>
    <mergeCell ref="B53:G53"/>
    <mergeCell ref="B55:G55"/>
    <mergeCell ref="A57:A58"/>
    <mergeCell ref="B57:B58"/>
    <mergeCell ref="E57:G57"/>
    <mergeCell ref="A63:A64"/>
    <mergeCell ref="B63:B64"/>
    <mergeCell ref="E63:G63"/>
    <mergeCell ref="B34:G34"/>
    <mergeCell ref="B36:G36"/>
    <mergeCell ref="A38:A39"/>
    <mergeCell ref="B38:B39"/>
    <mergeCell ref="E38:G38"/>
    <mergeCell ref="A45:A46"/>
    <mergeCell ref="B45:B46"/>
    <mergeCell ref="E45:G45"/>
    <mergeCell ref="B20:G20"/>
    <mergeCell ref="B21:G21"/>
    <mergeCell ref="B22:G22"/>
    <mergeCell ref="A24:G24"/>
    <mergeCell ref="A25:A26"/>
    <mergeCell ref="B25:B26"/>
    <mergeCell ref="E25:G25"/>
    <mergeCell ref="A8:G8"/>
    <mergeCell ref="B9:E9"/>
    <mergeCell ref="A11:G11"/>
    <mergeCell ref="A12:G12"/>
    <mergeCell ref="A13:G13"/>
    <mergeCell ref="D16:G16"/>
    <mergeCell ref="B2:G2"/>
    <mergeCell ref="B3:G3"/>
    <mergeCell ref="B4:G4"/>
    <mergeCell ref="F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fitToHeight="3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36">
      <selection activeCell="E141" sqref="E141"/>
    </sheetView>
  </sheetViews>
  <sheetFormatPr defaultColWidth="9.00390625" defaultRowHeight="12.75"/>
  <cols>
    <col min="1" max="1" width="23.25390625" style="0" customWidth="1"/>
    <col min="7" max="7" width="12.25390625" style="0" customWidth="1"/>
  </cols>
  <sheetData>
    <row r="1" spans="2:7" ht="53.25" customHeight="1">
      <c r="B1" s="179" t="s">
        <v>252</v>
      </c>
      <c r="C1" s="179"/>
      <c r="D1" s="179"/>
      <c r="E1" s="179"/>
      <c r="F1" s="179"/>
      <c r="G1" s="179"/>
    </row>
    <row r="2" spans="1:7" ht="72" customHeight="1">
      <c r="A2" s="95"/>
      <c r="B2" s="172" t="s">
        <v>103</v>
      </c>
      <c r="C2" s="172"/>
      <c r="D2" s="172"/>
      <c r="E2" s="172"/>
      <c r="F2" s="172"/>
      <c r="G2" s="172"/>
    </row>
    <row r="3" spans="1:7" ht="69" customHeight="1">
      <c r="A3" s="95"/>
      <c r="B3" s="172" t="s">
        <v>104</v>
      </c>
      <c r="C3" s="172"/>
      <c r="D3" s="172"/>
      <c r="E3" s="172"/>
      <c r="F3" s="172"/>
      <c r="G3" s="172"/>
    </row>
    <row r="4" spans="2:7" ht="60.75" customHeight="1">
      <c r="B4" s="172" t="s">
        <v>105</v>
      </c>
      <c r="C4" s="172"/>
      <c r="D4" s="172"/>
      <c r="E4" s="172"/>
      <c r="F4" s="172"/>
      <c r="G4" s="172"/>
    </row>
    <row r="5" spans="1:7" ht="57" customHeight="1">
      <c r="A5" s="96"/>
      <c r="B5" s="172" t="s">
        <v>106</v>
      </c>
      <c r="C5" s="172"/>
      <c r="D5" s="172"/>
      <c r="E5" s="172"/>
      <c r="F5" s="172"/>
      <c r="G5" s="172"/>
    </row>
    <row r="6" spans="1:7" ht="12.75">
      <c r="A6" s="1"/>
      <c r="B6" s="51"/>
      <c r="C6" s="51"/>
      <c r="D6" s="97"/>
      <c r="E6" s="51"/>
      <c r="F6" s="156" t="s">
        <v>107</v>
      </c>
      <c r="G6" s="156"/>
    </row>
    <row r="7" spans="1:7" ht="12.75">
      <c r="A7" s="149" t="s">
        <v>9</v>
      </c>
      <c r="B7" s="174"/>
      <c r="C7" s="174"/>
      <c r="D7" s="174"/>
      <c r="E7" s="174"/>
      <c r="F7" s="174"/>
      <c r="G7" s="174"/>
    </row>
    <row r="8" spans="1:7" ht="12.75">
      <c r="A8" s="160" t="s">
        <v>26</v>
      </c>
      <c r="B8" s="161"/>
      <c r="C8" s="161"/>
      <c r="D8" s="161"/>
      <c r="E8" s="161"/>
      <c r="F8" s="161"/>
      <c r="G8" s="161"/>
    </row>
    <row r="9" spans="1:7" ht="12.75">
      <c r="A9" s="162" t="s">
        <v>10</v>
      </c>
      <c r="B9" s="162"/>
      <c r="C9" s="162"/>
      <c r="D9" s="162"/>
      <c r="E9" s="162"/>
      <c r="F9" s="162"/>
      <c r="G9" s="162"/>
    </row>
    <row r="10" spans="1:7" ht="12.75">
      <c r="A10" s="6"/>
      <c r="B10" s="149" t="s">
        <v>43</v>
      </c>
      <c r="C10" s="149"/>
      <c r="D10" s="149"/>
      <c r="E10" s="149"/>
      <c r="F10" s="6"/>
      <c r="G10" s="6"/>
    </row>
    <row r="11" spans="1:7" ht="15">
      <c r="A11" s="2"/>
      <c r="B11" s="1"/>
      <c r="C11" s="1"/>
      <c r="D11" s="98"/>
      <c r="E11" s="1"/>
      <c r="F11" s="1"/>
      <c r="G11" s="1"/>
    </row>
    <row r="12" spans="1:7" ht="12.75">
      <c r="A12" s="163" t="s">
        <v>108</v>
      </c>
      <c r="B12" s="163"/>
      <c r="C12" s="163"/>
      <c r="D12" s="163"/>
      <c r="E12" s="163"/>
      <c r="F12" s="163"/>
      <c r="G12" s="163"/>
    </row>
    <row r="13" spans="1:7" ht="12.75">
      <c r="A13" s="155" t="s">
        <v>23</v>
      </c>
      <c r="B13" s="155"/>
      <c r="C13" s="155"/>
      <c r="D13" s="155"/>
      <c r="E13" s="155"/>
      <c r="F13" s="155"/>
      <c r="G13" s="155"/>
    </row>
    <row r="14" spans="1:7" ht="4.5" customHeight="1">
      <c r="A14" s="73"/>
      <c r="B14" s="73"/>
      <c r="C14" s="73"/>
      <c r="D14" s="73"/>
      <c r="E14" s="73"/>
      <c r="F14" s="73"/>
      <c r="G14" s="73"/>
    </row>
    <row r="15" spans="1:7" ht="237.75" customHeight="1">
      <c r="A15" s="157" t="s">
        <v>189</v>
      </c>
      <c r="B15" s="157"/>
      <c r="C15" s="157"/>
      <c r="D15" s="157"/>
      <c r="E15" s="157"/>
      <c r="F15" s="157"/>
      <c r="G15" s="157"/>
    </row>
    <row r="16" spans="1:7" ht="12.75">
      <c r="A16" s="13" t="s">
        <v>11</v>
      </c>
      <c r="B16" s="14"/>
      <c r="C16" s="14"/>
      <c r="D16" s="99"/>
      <c r="E16" s="14"/>
      <c r="F16" s="14"/>
      <c r="G16" s="14"/>
    </row>
    <row r="17" spans="1:7" ht="12.75">
      <c r="A17" s="16" t="s">
        <v>4</v>
      </c>
      <c r="B17" s="14"/>
      <c r="C17" s="14"/>
      <c r="D17" s="100" t="s">
        <v>20</v>
      </c>
      <c r="E17" s="14"/>
      <c r="F17" s="14"/>
      <c r="G17" s="14"/>
    </row>
    <row r="18" spans="1:7" ht="39.75" customHeight="1">
      <c r="A18" s="15" t="s">
        <v>2</v>
      </c>
      <c r="B18" s="14"/>
      <c r="C18" s="14"/>
      <c r="D18" s="158" t="s">
        <v>19</v>
      </c>
      <c r="E18" s="158"/>
      <c r="F18" s="158"/>
      <c r="G18" s="158"/>
    </row>
    <row r="19" spans="1:7" ht="12.75">
      <c r="A19" s="15" t="s">
        <v>1</v>
      </c>
      <c r="B19" s="14"/>
      <c r="C19" s="14"/>
      <c r="D19" s="99" t="s">
        <v>21</v>
      </c>
      <c r="E19" s="14"/>
      <c r="F19" s="14"/>
      <c r="G19" s="14"/>
    </row>
    <row r="20" spans="1:7" ht="12.75">
      <c r="A20" s="15" t="s">
        <v>5</v>
      </c>
      <c r="B20" s="14"/>
      <c r="C20" s="14"/>
      <c r="D20" s="98" t="s">
        <v>3</v>
      </c>
      <c r="E20" s="14"/>
      <c r="F20" s="14"/>
      <c r="G20" s="14"/>
    </row>
    <row r="21" spans="1:7" ht="12.75">
      <c r="A21" s="22"/>
      <c r="B21" s="14"/>
      <c r="C21" s="14"/>
      <c r="D21" s="98"/>
      <c r="E21" s="14"/>
      <c r="F21" s="14"/>
      <c r="G21" s="14"/>
    </row>
    <row r="22" spans="1:7" ht="99" customHeight="1">
      <c r="A22" s="28" t="s">
        <v>15</v>
      </c>
      <c r="B22" s="152" t="s">
        <v>109</v>
      </c>
      <c r="C22" s="152"/>
      <c r="D22" s="152"/>
      <c r="E22" s="152"/>
      <c r="F22" s="152"/>
      <c r="G22" s="152"/>
    </row>
    <row r="23" spans="1:7" ht="107.25" customHeight="1">
      <c r="A23" s="29" t="s">
        <v>22</v>
      </c>
      <c r="B23" s="189" t="s">
        <v>110</v>
      </c>
      <c r="C23" s="189"/>
      <c r="D23" s="189"/>
      <c r="E23" s="189"/>
      <c r="F23" s="190"/>
      <c r="G23" s="190"/>
    </row>
    <row r="24" spans="1:7" ht="12.75" hidden="1">
      <c r="A24" s="191"/>
      <c r="B24" s="191"/>
      <c r="C24" s="191"/>
      <c r="D24" s="101"/>
      <c r="E24" s="102"/>
      <c r="F24" s="102"/>
      <c r="G24" s="102"/>
    </row>
    <row r="25" spans="1:7" ht="25.5">
      <c r="A25" s="29" t="s">
        <v>18</v>
      </c>
      <c r="B25" s="176" t="s">
        <v>111</v>
      </c>
      <c r="C25" s="176"/>
      <c r="D25" s="176"/>
      <c r="E25" s="176"/>
      <c r="F25" s="176"/>
      <c r="G25" s="176"/>
    </row>
    <row r="26" spans="1:7" ht="12.75">
      <c r="A26" s="79"/>
      <c r="B26" s="1"/>
      <c r="C26" s="1"/>
      <c r="D26" s="98"/>
      <c r="E26" s="1"/>
      <c r="F26" s="1"/>
      <c r="G26" s="1"/>
    </row>
    <row r="27" spans="1:7" ht="12.75">
      <c r="A27" s="177" t="s">
        <v>12</v>
      </c>
      <c r="B27" s="177"/>
      <c r="C27" s="177"/>
      <c r="D27" s="177"/>
      <c r="E27" s="177"/>
      <c r="F27" s="177"/>
      <c r="G27" s="177"/>
    </row>
    <row r="28" spans="1:7" ht="12.75">
      <c r="A28" s="3">
        <v>1</v>
      </c>
      <c r="B28" s="3">
        <v>2</v>
      </c>
      <c r="C28" s="3">
        <v>3</v>
      </c>
      <c r="D28" s="103">
        <v>4</v>
      </c>
      <c r="E28" s="3">
        <v>5</v>
      </c>
      <c r="F28" s="3">
        <v>6</v>
      </c>
      <c r="G28" s="3">
        <v>7</v>
      </c>
    </row>
    <row r="29" spans="1:7" ht="38.25">
      <c r="A29" s="153" t="s">
        <v>13</v>
      </c>
      <c r="B29" s="154" t="s">
        <v>6</v>
      </c>
      <c r="C29" s="3" t="s">
        <v>16</v>
      </c>
      <c r="D29" s="103" t="s">
        <v>17</v>
      </c>
      <c r="E29" s="154" t="s">
        <v>0</v>
      </c>
      <c r="F29" s="154"/>
      <c r="G29" s="154"/>
    </row>
    <row r="30" spans="1:7" ht="12.75">
      <c r="A30" s="153"/>
      <c r="B30" s="154"/>
      <c r="C30" s="104" t="s">
        <v>24</v>
      </c>
      <c r="D30" s="4" t="s">
        <v>25</v>
      </c>
      <c r="E30" s="4" t="s">
        <v>27</v>
      </c>
      <c r="F30" s="4" t="s">
        <v>34</v>
      </c>
      <c r="G30" s="4" t="s">
        <v>45</v>
      </c>
    </row>
    <row r="31" spans="1:7" ht="38.25">
      <c r="A31" s="72" t="s">
        <v>112</v>
      </c>
      <c r="B31" s="37" t="s">
        <v>8</v>
      </c>
      <c r="C31" s="105">
        <f>C50</f>
        <v>0</v>
      </c>
      <c r="D31" s="64">
        <f>D50</f>
        <v>0</v>
      </c>
      <c r="E31" s="64">
        <f>E50</f>
        <v>0</v>
      </c>
      <c r="F31" s="64">
        <f>F50</f>
        <v>0</v>
      </c>
      <c r="G31" s="64">
        <f>G50</f>
        <v>0</v>
      </c>
    </row>
    <row r="32" spans="1:7" ht="25.5">
      <c r="A32" s="72" t="s">
        <v>113</v>
      </c>
      <c r="B32" s="37" t="s">
        <v>8</v>
      </c>
      <c r="C32" s="105">
        <f>C67</f>
        <v>39578.05</v>
      </c>
      <c r="D32" s="64">
        <f>D67</f>
        <v>50394.1</v>
      </c>
      <c r="E32" s="64">
        <f>E67</f>
        <v>52762.4</v>
      </c>
      <c r="F32" s="64">
        <f>F67</f>
        <v>0</v>
      </c>
      <c r="G32" s="64">
        <f>G67</f>
        <v>0</v>
      </c>
    </row>
    <row r="33" spans="1:7" ht="51">
      <c r="A33" s="72" t="s">
        <v>114</v>
      </c>
      <c r="B33" s="37" t="s">
        <v>8</v>
      </c>
      <c r="C33" s="105">
        <f>C159</f>
        <v>0</v>
      </c>
      <c r="D33" s="64">
        <f>D159</f>
        <v>0</v>
      </c>
      <c r="E33" s="64">
        <f>E159</f>
        <v>0</v>
      </c>
      <c r="F33" s="64">
        <f>F159</f>
        <v>0</v>
      </c>
      <c r="G33" s="64">
        <f>G159</f>
        <v>0</v>
      </c>
    </row>
    <row r="34" spans="1:7" ht="25.5">
      <c r="A34" s="72" t="s">
        <v>115</v>
      </c>
      <c r="B34" s="37" t="s">
        <v>8</v>
      </c>
      <c r="C34" s="105">
        <f>C145</f>
        <v>73614.85999999999</v>
      </c>
      <c r="D34" s="64">
        <f>D145</f>
        <v>61554.700000000004</v>
      </c>
      <c r="E34" s="64">
        <f>E145</f>
        <v>71065.2</v>
      </c>
      <c r="F34" s="64">
        <f>F145</f>
        <v>70897</v>
      </c>
      <c r="G34" s="64">
        <f>G145</f>
        <v>73003.99999999999</v>
      </c>
    </row>
    <row r="35" spans="1:7" ht="25.5">
      <c r="A35" s="20" t="s">
        <v>77</v>
      </c>
      <c r="B35" s="65" t="s">
        <v>8</v>
      </c>
      <c r="C35" s="17">
        <f>SUM(C31:C34)</f>
        <v>113192.90999999999</v>
      </c>
      <c r="D35" s="106">
        <f>SUM(D31:D34)</f>
        <v>111948.8</v>
      </c>
      <c r="E35" s="17">
        <f>SUM(E31:E34)</f>
        <v>123827.6</v>
      </c>
      <c r="F35" s="17">
        <f>SUM(F31:F34)</f>
        <v>70897</v>
      </c>
      <c r="G35" s="17">
        <f>SUM(G31:G34)</f>
        <v>73003.99999999999</v>
      </c>
    </row>
    <row r="36" spans="1:7" ht="12.75" hidden="1">
      <c r="A36" s="18" t="s">
        <v>116</v>
      </c>
      <c r="B36" s="40"/>
      <c r="C36" s="45"/>
      <c r="D36" s="107"/>
      <c r="E36" s="40"/>
      <c r="F36" s="40"/>
      <c r="G36" s="40"/>
    </row>
    <row r="37" spans="1:7" ht="12.75" hidden="1">
      <c r="A37" s="44" t="s">
        <v>79</v>
      </c>
      <c r="B37" s="40"/>
      <c r="C37" s="45"/>
      <c r="D37" s="107"/>
      <c r="E37" s="40"/>
      <c r="F37" s="40"/>
      <c r="G37" s="40"/>
    </row>
    <row r="38" spans="1:7" ht="24.75" customHeight="1" hidden="1">
      <c r="A38" s="30" t="s">
        <v>80</v>
      </c>
      <c r="B38" s="182" t="s">
        <v>117</v>
      </c>
      <c r="C38" s="182"/>
      <c r="D38" s="182"/>
      <c r="E38" s="182"/>
      <c r="F38" s="182"/>
      <c r="G38" s="182"/>
    </row>
    <row r="39" spans="1:7" ht="12.75" hidden="1">
      <c r="A39" s="30" t="s">
        <v>81</v>
      </c>
      <c r="B39" s="31" t="s">
        <v>3</v>
      </c>
      <c r="C39" s="47"/>
      <c r="D39" s="108"/>
      <c r="E39" s="49"/>
      <c r="F39" s="49"/>
      <c r="G39" s="49"/>
    </row>
    <row r="40" spans="1:7" ht="34.5" customHeight="1" hidden="1">
      <c r="A40" s="32" t="s">
        <v>82</v>
      </c>
      <c r="B40" s="152" t="s">
        <v>118</v>
      </c>
      <c r="C40" s="152"/>
      <c r="D40" s="152"/>
      <c r="E40" s="152"/>
      <c r="F40" s="152"/>
      <c r="G40" s="152"/>
    </row>
    <row r="41" spans="1:7" ht="12.75" hidden="1">
      <c r="A41" s="50"/>
      <c r="B41" s="40"/>
      <c r="C41" s="45"/>
      <c r="D41" s="107"/>
      <c r="E41" s="40"/>
      <c r="F41" s="40"/>
      <c r="G41" s="40"/>
    </row>
    <row r="42" spans="1:7" ht="38.25" hidden="1">
      <c r="A42" s="166" t="s">
        <v>7</v>
      </c>
      <c r="B42" s="166" t="s">
        <v>6</v>
      </c>
      <c r="C42" s="3" t="s">
        <v>16</v>
      </c>
      <c r="D42" s="103" t="s">
        <v>17</v>
      </c>
      <c r="E42" s="185" t="s">
        <v>0</v>
      </c>
      <c r="F42" s="186"/>
      <c r="G42" s="187"/>
    </row>
    <row r="43" spans="1:7" ht="12.75" hidden="1">
      <c r="A43" s="167"/>
      <c r="B43" s="167"/>
      <c r="C43" s="4" t="s">
        <v>119</v>
      </c>
      <c r="D43" s="104" t="s">
        <v>120</v>
      </c>
      <c r="E43" s="4" t="s">
        <v>24</v>
      </c>
      <c r="F43" s="4" t="s">
        <v>25</v>
      </c>
      <c r="G43" s="4" t="s">
        <v>27</v>
      </c>
    </row>
    <row r="44" spans="1:7" ht="51" hidden="1">
      <c r="A44" s="42" t="s">
        <v>121</v>
      </c>
      <c r="B44" s="3" t="s">
        <v>122</v>
      </c>
      <c r="C44" s="3"/>
      <c r="D44" s="104">
        <v>0</v>
      </c>
      <c r="E44" s="4"/>
      <c r="F44" s="4"/>
      <c r="G44" s="4"/>
    </row>
    <row r="45" spans="1:7" ht="25.5" hidden="1">
      <c r="A45" s="29" t="s">
        <v>22</v>
      </c>
      <c r="B45" s="189" t="s">
        <v>123</v>
      </c>
      <c r="C45" s="189"/>
      <c r="D45" s="189"/>
      <c r="E45" s="189"/>
      <c r="F45" s="189"/>
      <c r="G45" s="189"/>
    </row>
    <row r="46" spans="1:7" ht="38.25" hidden="1">
      <c r="A46" s="169" t="s">
        <v>33</v>
      </c>
      <c r="B46" s="166" t="s">
        <v>6</v>
      </c>
      <c r="C46" s="3" t="s">
        <v>16</v>
      </c>
      <c r="D46" s="103" t="s">
        <v>17</v>
      </c>
      <c r="E46" s="185" t="s">
        <v>0</v>
      </c>
      <c r="F46" s="186"/>
      <c r="G46" s="187"/>
    </row>
    <row r="47" spans="1:7" ht="12.75" hidden="1">
      <c r="A47" s="178"/>
      <c r="B47" s="167"/>
      <c r="C47" s="4" t="s">
        <v>119</v>
      </c>
      <c r="D47" s="104" t="s">
        <v>120</v>
      </c>
      <c r="E47" s="4" t="s">
        <v>24</v>
      </c>
      <c r="F47" s="4" t="s">
        <v>25</v>
      </c>
      <c r="G47" s="4" t="s">
        <v>27</v>
      </c>
    </row>
    <row r="48" spans="1:7" ht="12.75" hidden="1">
      <c r="A48" s="74"/>
      <c r="B48" s="109"/>
      <c r="C48" s="110"/>
      <c r="D48" s="104"/>
      <c r="E48" s="4"/>
      <c r="F48" s="4"/>
      <c r="G48" s="4"/>
    </row>
    <row r="49" spans="1:7" ht="25.5" hidden="1">
      <c r="A49" s="42" t="s">
        <v>124</v>
      </c>
      <c r="B49" s="37" t="s">
        <v>8</v>
      </c>
      <c r="C49" s="110"/>
      <c r="D49" s="104"/>
      <c r="E49" s="4"/>
      <c r="F49" s="4"/>
      <c r="G49" s="4"/>
    </row>
    <row r="50" spans="1:7" ht="63.75" hidden="1">
      <c r="A50" s="42" t="s">
        <v>118</v>
      </c>
      <c r="B50" s="37" t="s">
        <v>8</v>
      </c>
      <c r="C50" s="111"/>
      <c r="D50" s="105">
        <v>0</v>
      </c>
      <c r="E50" s="64"/>
      <c r="F50" s="64"/>
      <c r="G50" s="64"/>
    </row>
    <row r="51" spans="1:7" ht="12.75">
      <c r="A51" s="18" t="s">
        <v>38</v>
      </c>
      <c r="B51" s="40"/>
      <c r="C51" s="45"/>
      <c r="D51" s="107"/>
      <c r="E51" s="40"/>
      <c r="F51" s="40"/>
      <c r="G51" s="40"/>
    </row>
    <row r="52" spans="1:7" ht="12.75">
      <c r="A52" s="44" t="s">
        <v>79</v>
      </c>
      <c r="B52" s="40"/>
      <c r="C52" s="45"/>
      <c r="D52" s="107"/>
      <c r="E52" s="40"/>
      <c r="F52" s="40"/>
      <c r="G52" s="40"/>
    </row>
    <row r="53" spans="1:7" ht="31.5" customHeight="1">
      <c r="A53" s="30" t="s">
        <v>80</v>
      </c>
      <c r="B53" s="182" t="s">
        <v>19</v>
      </c>
      <c r="C53" s="182"/>
      <c r="D53" s="182"/>
      <c r="E53" s="182"/>
      <c r="F53" s="182"/>
      <c r="G53" s="182"/>
    </row>
    <row r="54" spans="1:7" ht="12.75">
      <c r="A54" s="30" t="s">
        <v>81</v>
      </c>
      <c r="B54" s="31" t="s">
        <v>3</v>
      </c>
      <c r="C54" s="47"/>
      <c r="D54" s="108"/>
      <c r="E54" s="49"/>
      <c r="F54" s="49"/>
      <c r="G54" s="49"/>
    </row>
    <row r="55" spans="1:7" ht="147" customHeight="1">
      <c r="A55" s="32" t="s">
        <v>82</v>
      </c>
      <c r="B55" s="152" t="s">
        <v>125</v>
      </c>
      <c r="C55" s="152"/>
      <c r="D55" s="152"/>
      <c r="E55" s="152"/>
      <c r="F55" s="152"/>
      <c r="G55" s="152"/>
    </row>
    <row r="56" spans="1:7" ht="12.75">
      <c r="A56" s="177" t="s">
        <v>33</v>
      </c>
      <c r="B56" s="177"/>
      <c r="C56" s="177"/>
      <c r="D56" s="177"/>
      <c r="E56" s="177"/>
      <c r="F56" s="177"/>
      <c r="G56" s="177"/>
    </row>
    <row r="57" spans="1:7" ht="38.25">
      <c r="A57" s="112" t="s">
        <v>33</v>
      </c>
      <c r="B57" s="112" t="s">
        <v>6</v>
      </c>
      <c r="C57" s="3" t="s">
        <v>16</v>
      </c>
      <c r="D57" s="103" t="s">
        <v>17</v>
      </c>
      <c r="E57" s="185" t="s">
        <v>0</v>
      </c>
      <c r="F57" s="186"/>
      <c r="G57" s="187"/>
    </row>
    <row r="58" spans="1:7" ht="12.75">
      <c r="A58" s="113"/>
      <c r="B58" s="113"/>
      <c r="C58" s="104" t="s">
        <v>24</v>
      </c>
      <c r="D58" s="4" t="s">
        <v>25</v>
      </c>
      <c r="E58" s="4" t="s">
        <v>27</v>
      </c>
      <c r="F58" s="4" t="s">
        <v>34</v>
      </c>
      <c r="G58" s="4" t="s">
        <v>45</v>
      </c>
    </row>
    <row r="59" spans="1:7" ht="102">
      <c r="A59" s="74" t="s">
        <v>126</v>
      </c>
      <c r="B59" s="37" t="s">
        <v>8</v>
      </c>
      <c r="C59" s="104">
        <v>933.4</v>
      </c>
      <c r="D59" s="4"/>
      <c r="E59" s="4"/>
      <c r="F59" s="4"/>
      <c r="G59" s="4"/>
    </row>
    <row r="60" spans="1:7" ht="76.5">
      <c r="A60" s="42" t="s">
        <v>127</v>
      </c>
      <c r="B60" s="3" t="s">
        <v>8</v>
      </c>
      <c r="C60" s="104">
        <v>1108</v>
      </c>
      <c r="D60" s="4"/>
      <c r="E60" s="4"/>
      <c r="F60" s="4"/>
      <c r="G60" s="4"/>
    </row>
    <row r="61" spans="1:7" ht="114.75">
      <c r="A61" s="42" t="s">
        <v>128</v>
      </c>
      <c r="B61" s="37" t="s">
        <v>8</v>
      </c>
      <c r="C61" s="105">
        <v>32772</v>
      </c>
      <c r="D61" s="64">
        <v>37969.2</v>
      </c>
      <c r="E61" s="64">
        <v>37334</v>
      </c>
      <c r="F61" s="64"/>
      <c r="G61" s="64"/>
    </row>
    <row r="62" spans="1:7" ht="51">
      <c r="A62" s="42" t="s">
        <v>129</v>
      </c>
      <c r="B62" s="37" t="s">
        <v>8</v>
      </c>
      <c r="C62" s="105">
        <v>3000</v>
      </c>
      <c r="D62" s="64">
        <v>1000</v>
      </c>
      <c r="E62" s="64">
        <v>1000</v>
      </c>
      <c r="F62" s="64"/>
      <c r="G62" s="64"/>
    </row>
    <row r="63" spans="1:7" ht="102">
      <c r="A63" s="74" t="s">
        <v>130</v>
      </c>
      <c r="B63" s="37" t="s">
        <v>8</v>
      </c>
      <c r="C63" s="105"/>
      <c r="D63" s="64">
        <v>2909.9</v>
      </c>
      <c r="E63" s="64">
        <v>2898</v>
      </c>
      <c r="F63" s="64"/>
      <c r="G63" s="64"/>
    </row>
    <row r="64" spans="1:7" ht="63.75">
      <c r="A64" s="42" t="s">
        <v>131</v>
      </c>
      <c r="B64" s="37" t="s">
        <v>8</v>
      </c>
      <c r="C64" s="105">
        <v>1764.65</v>
      </c>
      <c r="D64" s="64">
        <v>934</v>
      </c>
      <c r="E64" s="64"/>
      <c r="F64" s="64"/>
      <c r="G64" s="64"/>
    </row>
    <row r="65" spans="1:7" ht="89.25">
      <c r="A65" s="42" t="s">
        <v>132</v>
      </c>
      <c r="B65" s="37" t="s">
        <v>8</v>
      </c>
      <c r="C65" s="105"/>
      <c r="D65" s="64">
        <v>7581</v>
      </c>
      <c r="E65" s="64">
        <v>8108</v>
      </c>
      <c r="F65" s="64"/>
      <c r="G65" s="64"/>
    </row>
    <row r="66" spans="1:7" ht="89.25">
      <c r="A66" s="42" t="s">
        <v>133</v>
      </c>
      <c r="B66" s="37" t="s">
        <v>8</v>
      </c>
      <c r="C66" s="105"/>
      <c r="D66" s="64"/>
      <c r="E66" s="64">
        <f>4084.8-662.4</f>
        <v>3422.4</v>
      </c>
      <c r="F66" s="64"/>
      <c r="G66" s="64"/>
    </row>
    <row r="67" spans="1:7" ht="51">
      <c r="A67" s="20" t="s">
        <v>134</v>
      </c>
      <c r="B67" s="114" t="s">
        <v>8</v>
      </c>
      <c r="C67" s="17">
        <f>SUM(C59:C65)</f>
        <v>39578.05</v>
      </c>
      <c r="D67" s="106">
        <f>SUM(D60:D65)</f>
        <v>50394.1</v>
      </c>
      <c r="E67" s="17">
        <f>SUM(E60:E66)</f>
        <v>52762.4</v>
      </c>
      <c r="F67" s="17">
        <f>SUM(F60:F65)</f>
        <v>0</v>
      </c>
      <c r="G67" s="17">
        <f>SUM(G60:G65)</f>
        <v>0</v>
      </c>
    </row>
    <row r="68" spans="1:7" ht="12.75" hidden="1">
      <c r="A68" s="177"/>
      <c r="B68" s="177"/>
      <c r="C68" s="177"/>
      <c r="D68" s="177"/>
      <c r="E68" s="177"/>
      <c r="F68" s="177"/>
      <c r="G68" s="177"/>
    </row>
    <row r="69" spans="1:7" ht="38.25">
      <c r="A69" s="154" t="s">
        <v>7</v>
      </c>
      <c r="B69" s="154" t="s">
        <v>6</v>
      </c>
      <c r="C69" s="3" t="s">
        <v>16</v>
      </c>
      <c r="D69" s="103" t="s">
        <v>17</v>
      </c>
      <c r="E69" s="154" t="s">
        <v>0</v>
      </c>
      <c r="F69" s="154"/>
      <c r="G69" s="154"/>
    </row>
    <row r="70" spans="1:7" ht="12.75">
      <c r="A70" s="154"/>
      <c r="B70" s="154"/>
      <c r="C70" s="104" t="s">
        <v>24</v>
      </c>
      <c r="D70" s="4" t="s">
        <v>25</v>
      </c>
      <c r="E70" s="4" t="s">
        <v>27</v>
      </c>
      <c r="F70" s="4" t="s">
        <v>34</v>
      </c>
      <c r="G70" s="4" t="s">
        <v>45</v>
      </c>
    </row>
    <row r="71" spans="1:7" ht="76.5">
      <c r="A71" s="74" t="s">
        <v>135</v>
      </c>
      <c r="B71" s="4" t="s">
        <v>64</v>
      </c>
      <c r="C71" s="104">
        <v>38</v>
      </c>
      <c r="D71" s="4"/>
      <c r="E71" s="64"/>
      <c r="F71" s="64"/>
      <c r="G71" s="64"/>
    </row>
    <row r="72" spans="1:7" ht="102">
      <c r="A72" s="72" t="s">
        <v>136</v>
      </c>
      <c r="B72" s="109" t="s">
        <v>122</v>
      </c>
      <c r="C72" s="104">
        <v>32</v>
      </c>
      <c r="D72" s="4"/>
      <c r="E72" s="4"/>
      <c r="F72" s="4"/>
      <c r="G72" s="4"/>
    </row>
    <row r="73" spans="1:7" ht="102">
      <c r="A73" s="72" t="s">
        <v>137</v>
      </c>
      <c r="B73" s="109" t="s">
        <v>138</v>
      </c>
      <c r="C73" s="104"/>
      <c r="D73" s="4">
        <v>38</v>
      </c>
      <c r="E73" s="4">
        <v>42</v>
      </c>
      <c r="F73" s="4"/>
      <c r="G73" s="4"/>
    </row>
    <row r="74" spans="1:7" ht="89.25">
      <c r="A74" s="42" t="s">
        <v>139</v>
      </c>
      <c r="B74" s="4" t="s">
        <v>64</v>
      </c>
      <c r="C74" s="115">
        <v>749</v>
      </c>
      <c r="D74" s="116">
        <v>796</v>
      </c>
      <c r="E74" s="116">
        <v>721</v>
      </c>
      <c r="F74" s="116"/>
      <c r="G74" s="116"/>
    </row>
    <row r="75" spans="1:7" ht="63.75">
      <c r="A75" s="42" t="s">
        <v>140</v>
      </c>
      <c r="B75" s="4" t="s">
        <v>64</v>
      </c>
      <c r="C75" s="115">
        <v>3</v>
      </c>
      <c r="D75" s="116">
        <v>1</v>
      </c>
      <c r="E75" s="116">
        <v>1</v>
      </c>
      <c r="F75" s="116"/>
      <c r="G75" s="116"/>
    </row>
    <row r="76" spans="1:7" ht="38.25">
      <c r="A76" s="42" t="s">
        <v>141</v>
      </c>
      <c r="B76" s="4" t="s">
        <v>64</v>
      </c>
      <c r="C76" s="115">
        <v>151</v>
      </c>
      <c r="D76" s="116">
        <v>54</v>
      </c>
      <c r="E76" s="116"/>
      <c r="F76" s="116"/>
      <c r="G76" s="116"/>
    </row>
    <row r="77" spans="1:7" ht="89.25">
      <c r="A77" s="72" t="s">
        <v>142</v>
      </c>
      <c r="B77" s="4" t="s">
        <v>64</v>
      </c>
      <c r="C77" s="115"/>
      <c r="D77" s="116">
        <v>99</v>
      </c>
      <c r="E77" s="116">
        <v>94</v>
      </c>
      <c r="F77" s="116"/>
      <c r="G77" s="116"/>
    </row>
    <row r="78" spans="1:7" ht="89.25">
      <c r="A78" s="72" t="s">
        <v>143</v>
      </c>
      <c r="B78" s="4" t="s">
        <v>64</v>
      </c>
      <c r="C78" s="115"/>
      <c r="D78" s="116"/>
      <c r="E78" s="116">
        <f>37-6</f>
        <v>31</v>
      </c>
      <c r="F78" s="116"/>
      <c r="G78" s="116"/>
    </row>
    <row r="79" spans="1:7" ht="38.25">
      <c r="A79" s="85" t="s">
        <v>65</v>
      </c>
      <c r="B79" s="86" t="s">
        <v>64</v>
      </c>
      <c r="C79" s="117">
        <f>SUM(C71:C77)</f>
        <v>973</v>
      </c>
      <c r="D79" s="118">
        <f>SUM(D73:D77)</f>
        <v>988</v>
      </c>
      <c r="E79" s="117">
        <f>SUM(E72:E78)</f>
        <v>889</v>
      </c>
      <c r="F79" s="117">
        <f>F74+F75+F76</f>
        <v>0</v>
      </c>
      <c r="G79" s="117">
        <f>G74+G75+G76</f>
        <v>0</v>
      </c>
    </row>
    <row r="80" spans="1:7" ht="12.75">
      <c r="A80" s="18" t="s">
        <v>48</v>
      </c>
      <c r="B80" s="40"/>
      <c r="C80" s="45"/>
      <c r="D80" s="107"/>
      <c r="E80" s="40"/>
      <c r="F80" s="40"/>
      <c r="G80" s="40"/>
    </row>
    <row r="81" spans="1:7" ht="12.75">
      <c r="A81" s="44" t="s">
        <v>79</v>
      </c>
      <c r="B81" s="40"/>
      <c r="C81" s="45"/>
      <c r="D81" s="107"/>
      <c r="E81" s="40"/>
      <c r="F81" s="40"/>
      <c r="G81" s="40"/>
    </row>
    <row r="82" spans="1:7" ht="32.25" customHeight="1">
      <c r="A82" s="30" t="s">
        <v>80</v>
      </c>
      <c r="B82" s="182" t="s">
        <v>19</v>
      </c>
      <c r="C82" s="182"/>
      <c r="D82" s="182"/>
      <c r="E82" s="182"/>
      <c r="F82" s="182"/>
      <c r="G82" s="182"/>
    </row>
    <row r="83" spans="1:7" ht="12.75">
      <c r="A83" s="30" t="s">
        <v>81</v>
      </c>
      <c r="B83" s="31" t="s">
        <v>3</v>
      </c>
      <c r="C83" s="47"/>
      <c r="D83" s="108"/>
      <c r="E83" s="49"/>
      <c r="F83" s="49"/>
      <c r="G83" s="49"/>
    </row>
    <row r="84" spans="1:7" ht="88.5" customHeight="1">
      <c r="A84" s="32" t="s">
        <v>82</v>
      </c>
      <c r="B84" s="176" t="s">
        <v>190</v>
      </c>
      <c r="C84" s="176"/>
      <c r="D84" s="176"/>
      <c r="E84" s="176"/>
      <c r="F84" s="176"/>
      <c r="G84" s="176"/>
    </row>
    <row r="85" spans="2:7" ht="6" customHeight="1">
      <c r="B85" s="119"/>
      <c r="C85" s="119"/>
      <c r="D85" s="120"/>
      <c r="E85" s="119"/>
      <c r="F85" s="119"/>
      <c r="G85" s="119"/>
    </row>
    <row r="86" spans="1:7" ht="38.25">
      <c r="A86" s="154" t="s">
        <v>7</v>
      </c>
      <c r="B86" s="154" t="s">
        <v>6</v>
      </c>
      <c r="C86" s="3" t="s">
        <v>16</v>
      </c>
      <c r="D86" s="103" t="s">
        <v>17</v>
      </c>
      <c r="E86" s="154" t="s">
        <v>0</v>
      </c>
      <c r="F86" s="154"/>
      <c r="G86" s="154"/>
    </row>
    <row r="87" spans="1:7" ht="12.75">
      <c r="A87" s="154"/>
      <c r="B87" s="154"/>
      <c r="C87" s="104" t="s">
        <v>24</v>
      </c>
      <c r="D87" s="4" t="s">
        <v>25</v>
      </c>
      <c r="E87" s="4" t="s">
        <v>27</v>
      </c>
      <c r="F87" s="4" t="s">
        <v>34</v>
      </c>
      <c r="G87" s="4" t="s">
        <v>45</v>
      </c>
    </row>
    <row r="88" spans="1:7" ht="51">
      <c r="A88" s="121" t="s">
        <v>144</v>
      </c>
      <c r="B88" s="110"/>
      <c r="C88" s="68"/>
      <c r="D88" s="68"/>
      <c r="E88" s="68"/>
      <c r="F88" s="68"/>
      <c r="G88" s="68"/>
    </row>
    <row r="89" spans="1:7" ht="12.75">
      <c r="A89" s="121" t="s">
        <v>145</v>
      </c>
      <c r="B89" s="122" t="s">
        <v>64</v>
      </c>
      <c r="C89" s="68">
        <f>633+35</f>
        <v>668</v>
      </c>
      <c r="D89" s="68">
        <v>440</v>
      </c>
      <c r="E89" s="68">
        <v>351</v>
      </c>
      <c r="F89" s="68">
        <v>441</v>
      </c>
      <c r="G89" s="68">
        <v>441</v>
      </c>
    </row>
    <row r="90" spans="1:7" ht="25.5">
      <c r="A90" s="121" t="s">
        <v>146</v>
      </c>
      <c r="B90" s="122" t="s">
        <v>64</v>
      </c>
      <c r="C90" s="68">
        <v>4651</v>
      </c>
      <c r="D90" s="68">
        <v>0</v>
      </c>
      <c r="E90" s="68"/>
      <c r="F90" s="68"/>
      <c r="G90" s="68"/>
    </row>
    <row r="91" spans="1:7" ht="38.25">
      <c r="A91" s="123" t="s">
        <v>147</v>
      </c>
      <c r="B91" s="122" t="s">
        <v>64</v>
      </c>
      <c r="C91" s="68"/>
      <c r="D91" s="68">
        <v>3888</v>
      </c>
      <c r="E91" s="68">
        <f>2920+23</f>
        <v>2943</v>
      </c>
      <c r="F91" s="68">
        <f>231+2417</f>
        <v>2648</v>
      </c>
      <c r="G91" s="68">
        <f>231+2417</f>
        <v>2648</v>
      </c>
    </row>
    <row r="92" spans="1:7" ht="51">
      <c r="A92" s="121" t="s">
        <v>148</v>
      </c>
      <c r="B92" s="122" t="s">
        <v>64</v>
      </c>
      <c r="C92" s="68">
        <v>17</v>
      </c>
      <c r="D92" s="68">
        <v>16</v>
      </c>
      <c r="E92" s="68">
        <f>20-5</f>
        <v>15</v>
      </c>
      <c r="F92" s="68">
        <v>20</v>
      </c>
      <c r="G92" s="68">
        <v>20</v>
      </c>
    </row>
    <row r="93" spans="1:7" ht="63" customHeight="1">
      <c r="A93" s="121" t="s">
        <v>149</v>
      </c>
      <c r="B93" s="122"/>
      <c r="C93" s="68"/>
      <c r="D93" s="68"/>
      <c r="E93" s="68"/>
      <c r="F93" s="68"/>
      <c r="G93" s="68"/>
    </row>
    <row r="94" spans="1:7" ht="12.75">
      <c r="A94" s="121" t="s">
        <v>150</v>
      </c>
      <c r="B94" s="122" t="s">
        <v>64</v>
      </c>
      <c r="C94" s="110">
        <v>46</v>
      </c>
      <c r="D94" s="110">
        <v>40</v>
      </c>
      <c r="E94" s="110">
        <v>39</v>
      </c>
      <c r="F94" s="110">
        <v>50</v>
      </c>
      <c r="G94" s="110">
        <v>50</v>
      </c>
    </row>
    <row r="95" spans="1:7" ht="12.75">
      <c r="A95" s="121" t="s">
        <v>151</v>
      </c>
      <c r="B95" s="122" t="s">
        <v>64</v>
      </c>
      <c r="C95" s="68">
        <v>177</v>
      </c>
      <c r="D95" s="68">
        <v>174</v>
      </c>
      <c r="E95" s="68">
        <f>199+16</f>
        <v>215</v>
      </c>
      <c r="F95" s="68">
        <v>200</v>
      </c>
      <c r="G95" s="68">
        <v>200</v>
      </c>
    </row>
    <row r="96" spans="1:7" ht="140.25">
      <c r="A96" s="121" t="s">
        <v>152</v>
      </c>
      <c r="B96" s="122" t="s">
        <v>64</v>
      </c>
      <c r="C96" s="68">
        <f>5-2</f>
        <v>3</v>
      </c>
      <c r="D96" s="68"/>
      <c r="E96" s="68"/>
      <c r="F96" s="68"/>
      <c r="G96" s="68"/>
    </row>
    <row r="97" spans="1:7" ht="63.75">
      <c r="A97" s="121" t="s">
        <v>153</v>
      </c>
      <c r="B97" s="122" t="s">
        <v>64</v>
      </c>
      <c r="C97" s="68">
        <v>3</v>
      </c>
      <c r="D97" s="68">
        <v>1</v>
      </c>
      <c r="E97" s="68">
        <v>1</v>
      </c>
      <c r="F97" s="68">
        <v>1</v>
      </c>
      <c r="G97" s="68">
        <v>1</v>
      </c>
    </row>
    <row r="98" spans="1:7" ht="114.75">
      <c r="A98" s="121" t="s">
        <v>154</v>
      </c>
      <c r="B98" s="122" t="s">
        <v>64</v>
      </c>
      <c r="C98" s="68">
        <f>1-1</f>
        <v>0</v>
      </c>
      <c r="D98" s="68"/>
      <c r="E98" s="68"/>
      <c r="F98" s="68"/>
      <c r="G98" s="68"/>
    </row>
    <row r="99" spans="1:7" ht="51">
      <c r="A99" s="124" t="s">
        <v>155</v>
      </c>
      <c r="B99" s="122" t="s">
        <v>64</v>
      </c>
      <c r="C99" s="68">
        <v>16</v>
      </c>
      <c r="D99" s="68">
        <v>16</v>
      </c>
      <c r="E99" s="68"/>
      <c r="F99" s="68"/>
      <c r="G99" s="68"/>
    </row>
    <row r="100" spans="1:7" ht="51">
      <c r="A100" s="124" t="s">
        <v>156</v>
      </c>
      <c r="B100" s="122"/>
      <c r="C100" s="68"/>
      <c r="D100" s="68"/>
      <c r="E100" s="68">
        <f>20+5</f>
        <v>25</v>
      </c>
      <c r="F100" s="68">
        <v>30</v>
      </c>
      <c r="G100" s="68">
        <v>30</v>
      </c>
    </row>
    <row r="101" spans="1:7" ht="63.75">
      <c r="A101" s="124" t="s">
        <v>157</v>
      </c>
      <c r="B101" s="122" t="s">
        <v>64</v>
      </c>
      <c r="C101" s="68">
        <v>32</v>
      </c>
      <c r="D101" s="68">
        <v>60</v>
      </c>
      <c r="E101" s="68">
        <v>0</v>
      </c>
      <c r="F101" s="68"/>
      <c r="G101" s="68"/>
    </row>
    <row r="102" spans="1:7" ht="51">
      <c r="A102" s="124" t="s">
        <v>158</v>
      </c>
      <c r="B102" s="122" t="s">
        <v>64</v>
      </c>
      <c r="C102" s="68">
        <v>37</v>
      </c>
      <c r="D102" s="68">
        <v>40</v>
      </c>
      <c r="E102" s="68">
        <v>34</v>
      </c>
      <c r="F102" s="68">
        <v>50</v>
      </c>
      <c r="G102" s="68">
        <v>50</v>
      </c>
    </row>
    <row r="103" spans="1:7" ht="51">
      <c r="A103" s="121" t="s">
        <v>159</v>
      </c>
      <c r="B103" s="68" t="s">
        <v>64</v>
      </c>
      <c r="C103" s="68">
        <v>100</v>
      </c>
      <c r="D103" s="68">
        <v>100</v>
      </c>
      <c r="E103" s="68">
        <v>100</v>
      </c>
      <c r="F103" s="68">
        <v>100</v>
      </c>
      <c r="G103" s="68">
        <v>100</v>
      </c>
    </row>
    <row r="104" spans="1:7" ht="38.25">
      <c r="A104" s="121" t="s">
        <v>160</v>
      </c>
      <c r="B104" s="68" t="s">
        <v>64</v>
      </c>
      <c r="C104" s="68">
        <f>403-28</f>
        <v>375</v>
      </c>
      <c r="D104" s="68">
        <v>403</v>
      </c>
      <c r="E104" s="68">
        <f>325-14</f>
        <v>311</v>
      </c>
      <c r="F104" s="68">
        <v>403</v>
      </c>
      <c r="G104" s="68">
        <v>403</v>
      </c>
    </row>
    <row r="105" spans="1:7" ht="38.25">
      <c r="A105" s="121" t="s">
        <v>161</v>
      </c>
      <c r="B105" s="68" t="s">
        <v>64</v>
      </c>
      <c r="C105" s="68"/>
      <c r="D105" s="68"/>
      <c r="E105" s="68"/>
      <c r="F105" s="68"/>
      <c r="G105" s="68"/>
    </row>
    <row r="106" spans="1:7" ht="37.5" customHeight="1">
      <c r="A106" s="121" t="s">
        <v>162</v>
      </c>
      <c r="B106" s="68" t="s">
        <v>64</v>
      </c>
      <c r="C106" s="68">
        <f>100+5</f>
        <v>105</v>
      </c>
      <c r="D106" s="68">
        <v>100</v>
      </c>
      <c r="E106" s="68">
        <f>99-4</f>
        <v>95</v>
      </c>
      <c r="F106" s="68">
        <v>100</v>
      </c>
      <c r="G106" s="68">
        <v>100</v>
      </c>
    </row>
    <row r="107" spans="1:7" ht="25.5" hidden="1">
      <c r="A107" s="121" t="s">
        <v>163</v>
      </c>
      <c r="B107" s="68" t="s">
        <v>64</v>
      </c>
      <c r="C107" s="68"/>
      <c r="D107" s="68"/>
      <c r="E107" s="68"/>
      <c r="F107" s="68"/>
      <c r="G107" s="68"/>
    </row>
    <row r="108" spans="1:7" ht="38.25" hidden="1">
      <c r="A108" s="121" t="s">
        <v>141</v>
      </c>
      <c r="B108" s="68" t="s">
        <v>64</v>
      </c>
      <c r="C108" s="68"/>
      <c r="D108" s="68"/>
      <c r="E108" s="68"/>
      <c r="F108" s="68"/>
      <c r="G108" s="68"/>
    </row>
    <row r="109" spans="1:7" ht="25.5">
      <c r="A109" s="121" t="s">
        <v>164</v>
      </c>
      <c r="B109" s="68" t="s">
        <v>64</v>
      </c>
      <c r="C109" s="68">
        <v>123</v>
      </c>
      <c r="D109" s="68"/>
      <c r="E109" s="68"/>
      <c r="F109" s="68"/>
      <c r="G109" s="68"/>
    </row>
    <row r="110" spans="1:7" ht="25.5">
      <c r="A110" s="121" t="s">
        <v>165</v>
      </c>
      <c r="B110" s="68" t="s">
        <v>64</v>
      </c>
      <c r="C110" s="68">
        <v>39</v>
      </c>
      <c r="D110" s="68">
        <v>52</v>
      </c>
      <c r="E110" s="68">
        <f>60+2</f>
        <v>62</v>
      </c>
      <c r="F110" s="68">
        <v>60</v>
      </c>
      <c r="G110" s="68">
        <v>60</v>
      </c>
    </row>
    <row r="111" spans="1:7" ht="114.75">
      <c r="A111" s="121" t="s">
        <v>128</v>
      </c>
      <c r="B111" s="68" t="s">
        <v>64</v>
      </c>
      <c r="C111" s="68">
        <v>95</v>
      </c>
      <c r="D111" s="68"/>
      <c r="E111" s="68">
        <f>174-30</f>
        <v>144</v>
      </c>
      <c r="F111" s="68"/>
      <c r="G111" s="68"/>
    </row>
    <row r="112" spans="1:7" ht="88.5" customHeight="1">
      <c r="A112" s="121" t="s">
        <v>166</v>
      </c>
      <c r="B112" s="68"/>
      <c r="C112" s="68">
        <v>1</v>
      </c>
      <c r="D112" s="68"/>
      <c r="E112" s="68"/>
      <c r="F112" s="68"/>
      <c r="G112" s="68"/>
    </row>
    <row r="113" spans="1:7" ht="1.5" customHeight="1" hidden="1">
      <c r="A113" s="121" t="s">
        <v>167</v>
      </c>
      <c r="B113" s="68" t="s">
        <v>64</v>
      </c>
      <c r="C113" s="68">
        <f>8-8</f>
        <v>0</v>
      </c>
      <c r="D113" s="68"/>
      <c r="E113" s="68"/>
      <c r="F113" s="68"/>
      <c r="G113" s="68"/>
    </row>
    <row r="114" spans="1:7" ht="38.25">
      <c r="A114" s="125" t="s">
        <v>65</v>
      </c>
      <c r="B114" s="70" t="s">
        <v>64</v>
      </c>
      <c r="C114" s="70">
        <f>SUM(C89:C113)</f>
        <v>6488</v>
      </c>
      <c r="D114" s="70">
        <f>SUM(D89:D113)</f>
        <v>5330</v>
      </c>
      <c r="E114" s="70">
        <f>SUM(E89:E113)</f>
        <v>4335</v>
      </c>
      <c r="F114" s="70">
        <f>SUM(F89:F113)</f>
        <v>4103</v>
      </c>
      <c r="G114" s="70">
        <f>SUM(G89:G113)</f>
        <v>4103</v>
      </c>
    </row>
    <row r="115" spans="1:7" ht="12.75">
      <c r="A115" s="148" t="s">
        <v>33</v>
      </c>
      <c r="B115" s="148"/>
      <c r="C115" s="148"/>
      <c r="D115" s="148"/>
      <c r="E115" s="148"/>
      <c r="F115" s="148"/>
      <c r="G115" s="148"/>
    </row>
    <row r="116" spans="1:7" ht="12.75">
      <c r="A116" s="110">
        <v>1</v>
      </c>
      <c r="B116" s="110">
        <v>2</v>
      </c>
      <c r="C116" s="110">
        <v>3</v>
      </c>
      <c r="D116" s="110">
        <v>4</v>
      </c>
      <c r="E116" s="110">
        <v>5</v>
      </c>
      <c r="F116" s="110">
        <v>6</v>
      </c>
      <c r="G116" s="110">
        <v>7</v>
      </c>
    </row>
    <row r="117" spans="1:7" ht="38.25">
      <c r="A117" s="192" t="s">
        <v>13</v>
      </c>
      <c r="B117" s="193" t="s">
        <v>6</v>
      </c>
      <c r="C117" s="110" t="s">
        <v>16</v>
      </c>
      <c r="D117" s="110" t="s">
        <v>17</v>
      </c>
      <c r="E117" s="193" t="s">
        <v>0</v>
      </c>
      <c r="F117" s="193"/>
      <c r="G117" s="193"/>
    </row>
    <row r="118" spans="1:7" ht="12.75">
      <c r="A118" s="192"/>
      <c r="B118" s="193"/>
      <c r="C118" s="68" t="s">
        <v>24</v>
      </c>
      <c r="D118" s="68" t="s">
        <v>25</v>
      </c>
      <c r="E118" s="68" t="s">
        <v>27</v>
      </c>
      <c r="F118" s="68" t="s">
        <v>34</v>
      </c>
      <c r="G118" s="68" t="s">
        <v>45</v>
      </c>
    </row>
    <row r="119" spans="1:7" ht="25.5">
      <c r="A119" s="126" t="s">
        <v>168</v>
      </c>
      <c r="B119" s="127"/>
      <c r="C119" s="128"/>
      <c r="D119" s="128"/>
      <c r="E119" s="128"/>
      <c r="F119" s="128"/>
      <c r="G119" s="128"/>
    </row>
    <row r="120" spans="1:7" ht="25.5">
      <c r="A120" s="121" t="s">
        <v>124</v>
      </c>
      <c r="B120" s="129" t="s">
        <v>8</v>
      </c>
      <c r="C120" s="68"/>
      <c r="D120" s="68"/>
      <c r="E120" s="130"/>
      <c r="F120" s="130"/>
      <c r="G120" s="130"/>
    </row>
    <row r="121" spans="1:7" ht="25.5">
      <c r="A121" s="121" t="s">
        <v>145</v>
      </c>
      <c r="B121" s="129" t="s">
        <v>8</v>
      </c>
      <c r="C121" s="130">
        <v>16047.9</v>
      </c>
      <c r="D121" s="130">
        <v>12586.6</v>
      </c>
      <c r="E121" s="130">
        <f>13405.9-2182.2</f>
        <v>11223.7</v>
      </c>
      <c r="F121" s="130">
        <v>13322.6</v>
      </c>
      <c r="G121" s="130">
        <v>13415.4</v>
      </c>
    </row>
    <row r="122" spans="1:7" ht="25.5">
      <c r="A122" s="121" t="s">
        <v>169</v>
      </c>
      <c r="B122" s="129" t="s">
        <v>8</v>
      </c>
      <c r="C122" s="130">
        <v>27027.5</v>
      </c>
      <c r="D122" s="130"/>
      <c r="E122" s="130"/>
      <c r="F122" s="130"/>
      <c r="G122" s="130"/>
    </row>
    <row r="123" spans="1:7" ht="38.25">
      <c r="A123" s="123" t="s">
        <v>147</v>
      </c>
      <c r="B123" s="129" t="s">
        <v>8</v>
      </c>
      <c r="C123" s="130">
        <v>0</v>
      </c>
      <c r="D123" s="130">
        <v>18571.2</v>
      </c>
      <c r="E123" s="130">
        <f>20148+158.7</f>
        <v>20306.7</v>
      </c>
      <c r="F123" s="130">
        <f>1545.4+16169.7</f>
        <v>17715.100000000002</v>
      </c>
      <c r="G123" s="130">
        <f>1599.4+16735.3</f>
        <v>18334.7</v>
      </c>
    </row>
    <row r="124" spans="1:7" ht="51">
      <c r="A124" s="121" t="s">
        <v>170</v>
      </c>
      <c r="B124" s="129" t="s">
        <v>8</v>
      </c>
      <c r="C124" s="130">
        <v>1487.7</v>
      </c>
      <c r="D124" s="130">
        <v>851.6</v>
      </c>
      <c r="E124" s="130">
        <f>2070-517.5</f>
        <v>1552.5</v>
      </c>
      <c r="F124" s="130">
        <v>2007</v>
      </c>
      <c r="G124" s="130">
        <v>2077.4</v>
      </c>
    </row>
    <row r="125" spans="1:7" ht="51">
      <c r="A125" s="121" t="s">
        <v>171</v>
      </c>
      <c r="B125" s="129" t="s">
        <v>8</v>
      </c>
      <c r="C125" s="130"/>
      <c r="D125" s="130"/>
      <c r="E125" s="130"/>
      <c r="F125" s="130"/>
      <c r="G125" s="130"/>
    </row>
    <row r="126" spans="1:7" ht="25.5">
      <c r="A126" s="121" t="s">
        <v>150</v>
      </c>
      <c r="B126" s="129" t="s">
        <v>8</v>
      </c>
      <c r="C126" s="130">
        <v>3646.3</v>
      </c>
      <c r="D126" s="130">
        <v>3710.9</v>
      </c>
      <c r="E126" s="130">
        <f>8487-2484-1966.5</f>
        <v>4036.5</v>
      </c>
      <c r="F126" s="130">
        <v>10035</v>
      </c>
      <c r="G126" s="130">
        <v>10386</v>
      </c>
    </row>
    <row r="127" spans="1:7" ht="25.5">
      <c r="A127" s="121" t="s">
        <v>151</v>
      </c>
      <c r="B127" s="129" t="s">
        <v>8</v>
      </c>
      <c r="C127" s="130">
        <v>7744.6</v>
      </c>
      <c r="D127" s="130">
        <v>9669.8</v>
      </c>
      <c r="E127" s="130">
        <f>10297.8+828.5</f>
        <v>11126.3</v>
      </c>
      <c r="F127" s="130">
        <v>10035</v>
      </c>
      <c r="G127" s="130">
        <v>10386</v>
      </c>
    </row>
    <row r="128" spans="1:7" ht="114.75">
      <c r="A128" s="121" t="s">
        <v>172</v>
      </c>
      <c r="B128" s="129" t="s">
        <v>8</v>
      </c>
      <c r="C128" s="130">
        <f>2085-175-1175</f>
        <v>735</v>
      </c>
      <c r="D128" s="130">
        <v>0</v>
      </c>
      <c r="E128" s="130"/>
      <c r="F128" s="130"/>
      <c r="G128" s="130"/>
    </row>
    <row r="129" spans="1:7" ht="38.25">
      <c r="A129" s="121" t="s">
        <v>173</v>
      </c>
      <c r="B129" s="129" t="s">
        <v>8</v>
      </c>
      <c r="C129" s="130">
        <v>383.8</v>
      </c>
      <c r="D129" s="130">
        <v>142.2</v>
      </c>
      <c r="E129" s="130">
        <v>207</v>
      </c>
      <c r="F129" s="130">
        <v>201</v>
      </c>
      <c r="G129" s="130">
        <v>208</v>
      </c>
    </row>
    <row r="130" spans="1:7" ht="38.25">
      <c r="A130" s="131" t="s">
        <v>174</v>
      </c>
      <c r="B130" s="129" t="s">
        <v>8</v>
      </c>
      <c r="C130" s="130">
        <v>1214.3</v>
      </c>
      <c r="D130" s="130">
        <v>2250.5</v>
      </c>
      <c r="E130" s="130"/>
      <c r="F130" s="130"/>
      <c r="G130" s="130"/>
    </row>
    <row r="131" spans="1:7" ht="38.25">
      <c r="A131" s="132" t="s">
        <v>175</v>
      </c>
      <c r="B131" s="129" t="s">
        <v>8</v>
      </c>
      <c r="C131" s="130"/>
      <c r="D131" s="130"/>
      <c r="E131" s="130">
        <f>2587.5+862.5+323.3</f>
        <v>3773.3</v>
      </c>
      <c r="F131" s="130">
        <v>5017.5</v>
      </c>
      <c r="G131" s="130">
        <v>5193</v>
      </c>
    </row>
    <row r="132" spans="1:7" ht="102">
      <c r="A132" s="124" t="s">
        <v>176</v>
      </c>
      <c r="B132" s="110" t="s">
        <v>8</v>
      </c>
      <c r="C132" s="130">
        <v>1400.2</v>
      </c>
      <c r="D132" s="130">
        <v>970.1</v>
      </c>
      <c r="E132" s="130"/>
      <c r="F132" s="130"/>
      <c r="G132" s="130"/>
    </row>
    <row r="133" spans="1:7" ht="38.25">
      <c r="A133" s="124" t="s">
        <v>177</v>
      </c>
      <c r="B133" s="110" t="s">
        <v>8</v>
      </c>
      <c r="C133" s="130">
        <v>1618.9</v>
      </c>
      <c r="D133" s="130">
        <v>1507.1</v>
      </c>
      <c r="E133" s="130">
        <f>2328.75-569.25</f>
        <v>1759.5</v>
      </c>
      <c r="F133" s="130">
        <v>2508.75</v>
      </c>
      <c r="G133" s="130">
        <v>2596.5</v>
      </c>
    </row>
    <row r="134" spans="1:7" ht="25.5">
      <c r="A134" s="121" t="s">
        <v>178</v>
      </c>
      <c r="B134" s="110" t="s">
        <v>8</v>
      </c>
      <c r="C134" s="130">
        <v>291.65</v>
      </c>
      <c r="D134" s="130">
        <v>261</v>
      </c>
      <c r="E134" s="130">
        <v>361</v>
      </c>
      <c r="F134" s="130">
        <v>334.5</v>
      </c>
      <c r="G134" s="130">
        <v>346.2</v>
      </c>
    </row>
    <row r="135" spans="1:7" ht="38.25">
      <c r="A135" s="121" t="s">
        <v>179</v>
      </c>
      <c r="B135" s="110" t="s">
        <v>8</v>
      </c>
      <c r="C135" s="130">
        <v>2187.8</v>
      </c>
      <c r="D135" s="130">
        <v>2054.3</v>
      </c>
      <c r="E135" s="130">
        <f>2242.5-96.6</f>
        <v>2145.9</v>
      </c>
      <c r="F135" s="130">
        <v>2696.1</v>
      </c>
      <c r="G135" s="130">
        <v>2790.4</v>
      </c>
    </row>
    <row r="136" spans="1:7" ht="102">
      <c r="A136" s="121" t="s">
        <v>180</v>
      </c>
      <c r="B136" s="129" t="s">
        <v>8</v>
      </c>
      <c r="C136" s="130"/>
      <c r="D136" s="130"/>
      <c r="E136" s="130"/>
      <c r="F136" s="130"/>
      <c r="G136" s="130"/>
    </row>
    <row r="137" spans="1:7" ht="114.75">
      <c r="A137" s="121" t="s">
        <v>181</v>
      </c>
      <c r="B137" s="110" t="s">
        <v>8</v>
      </c>
      <c r="C137" s="130"/>
      <c r="D137" s="130"/>
      <c r="E137" s="130"/>
      <c r="F137" s="130"/>
      <c r="G137" s="130"/>
    </row>
    <row r="138" spans="1:7" ht="61.5" customHeight="1">
      <c r="A138" s="121" t="s">
        <v>182</v>
      </c>
      <c r="B138" s="110" t="s">
        <v>8</v>
      </c>
      <c r="C138" s="130">
        <v>3675.4</v>
      </c>
      <c r="D138" s="130">
        <v>3638.8</v>
      </c>
      <c r="E138" s="130">
        <f>4098.6-165.6</f>
        <v>3933.0000000000005</v>
      </c>
      <c r="F138" s="130">
        <v>4014</v>
      </c>
      <c r="G138" s="130">
        <v>4154.4</v>
      </c>
    </row>
    <row r="139" spans="1:7" ht="51" hidden="1">
      <c r="A139" s="121" t="s">
        <v>183</v>
      </c>
      <c r="B139" s="110" t="s">
        <v>8</v>
      </c>
      <c r="C139" s="130"/>
      <c r="D139" s="130"/>
      <c r="E139" s="130"/>
      <c r="F139" s="130"/>
      <c r="G139" s="130"/>
    </row>
    <row r="140" spans="1:7" ht="63.75" hidden="1">
      <c r="A140" s="121" t="s">
        <v>184</v>
      </c>
      <c r="B140" s="129" t="s">
        <v>8</v>
      </c>
      <c r="C140" s="130"/>
      <c r="D140" s="130"/>
      <c r="E140" s="130"/>
      <c r="F140" s="130"/>
      <c r="G140" s="130"/>
    </row>
    <row r="141" spans="1:7" ht="38.25">
      <c r="A141" s="121" t="s">
        <v>185</v>
      </c>
      <c r="B141" s="110" t="s">
        <v>8</v>
      </c>
      <c r="C141" s="130">
        <v>282.92</v>
      </c>
      <c r="D141" s="130">
        <v>169.4</v>
      </c>
      <c r="E141" s="130"/>
      <c r="F141" s="130"/>
      <c r="G141" s="130"/>
    </row>
    <row r="142" spans="1:7" ht="25.5">
      <c r="A142" s="121" t="s">
        <v>186</v>
      </c>
      <c r="B142" s="110" t="s">
        <v>8</v>
      </c>
      <c r="C142" s="130">
        <v>1706.4</v>
      </c>
      <c r="D142" s="130">
        <v>1927.6</v>
      </c>
      <c r="E142" s="130">
        <f>2070+1035+103.5</f>
        <v>3208.5</v>
      </c>
      <c r="F142" s="130">
        <v>3010.45</v>
      </c>
      <c r="G142" s="130">
        <v>3116</v>
      </c>
    </row>
    <row r="143" spans="1:7" ht="89.25">
      <c r="A143" s="131" t="s">
        <v>187</v>
      </c>
      <c r="B143" s="110" t="s">
        <v>8</v>
      </c>
      <c r="C143" s="130">
        <v>4157.2</v>
      </c>
      <c r="D143" s="130">
        <v>3243.6</v>
      </c>
      <c r="E143" s="130">
        <f>9004.5-1573.2</f>
        <v>7431.3</v>
      </c>
      <c r="F143" s="130"/>
      <c r="G143" s="130"/>
    </row>
    <row r="144" spans="1:7" ht="114.75">
      <c r="A144" s="121" t="s">
        <v>188</v>
      </c>
      <c r="B144" s="110" t="s">
        <v>8</v>
      </c>
      <c r="C144" s="130">
        <v>7.29</v>
      </c>
      <c r="D144" s="130"/>
      <c r="E144" s="130"/>
      <c r="F144" s="130"/>
      <c r="G144" s="130"/>
    </row>
    <row r="145" spans="1:7" ht="51">
      <c r="A145" s="133" t="s">
        <v>96</v>
      </c>
      <c r="B145" s="134" t="s">
        <v>8</v>
      </c>
      <c r="C145" s="135">
        <f>SUM(C121:C144)</f>
        <v>73614.85999999999</v>
      </c>
      <c r="D145" s="135">
        <f>SUM(D121:D144)</f>
        <v>61554.700000000004</v>
      </c>
      <c r="E145" s="135">
        <f>SUM(E121:E144)</f>
        <v>71065.2</v>
      </c>
      <c r="F145" s="135">
        <f>SUM(F121:F144)</f>
        <v>70897</v>
      </c>
      <c r="G145" s="135">
        <f>SUM(G121:G144)</f>
        <v>73003.99999999999</v>
      </c>
    </row>
  </sheetData>
  <sheetProtection/>
  <mergeCells count="48">
    <mergeCell ref="A117:A118"/>
    <mergeCell ref="B117:B118"/>
    <mergeCell ref="E117:G117"/>
    <mergeCell ref="B1:G1"/>
    <mergeCell ref="B82:G82"/>
    <mergeCell ref="B84:G84"/>
    <mergeCell ref="A86:A87"/>
    <mergeCell ref="B86:B87"/>
    <mergeCell ref="E86:G86"/>
    <mergeCell ref="A115:G115"/>
    <mergeCell ref="A56:G56"/>
    <mergeCell ref="E57:G57"/>
    <mergeCell ref="A68:G68"/>
    <mergeCell ref="A69:A70"/>
    <mergeCell ref="B69:B70"/>
    <mergeCell ref="E69:G69"/>
    <mergeCell ref="B45:G45"/>
    <mergeCell ref="A46:A47"/>
    <mergeCell ref="B46:B47"/>
    <mergeCell ref="E46:G46"/>
    <mergeCell ref="B53:G53"/>
    <mergeCell ref="B55:G55"/>
    <mergeCell ref="A29:A30"/>
    <mergeCell ref="B29:B30"/>
    <mergeCell ref="E29:G29"/>
    <mergeCell ref="B38:G38"/>
    <mergeCell ref="B40:G40"/>
    <mergeCell ref="A42:A43"/>
    <mergeCell ref="B42:B43"/>
    <mergeCell ref="E42:G42"/>
    <mergeCell ref="D18:G18"/>
    <mergeCell ref="B22:G22"/>
    <mergeCell ref="B23:G23"/>
    <mergeCell ref="A24:C24"/>
    <mergeCell ref="B25:G25"/>
    <mergeCell ref="A27:G27"/>
    <mergeCell ref="A8:G8"/>
    <mergeCell ref="A9:G9"/>
    <mergeCell ref="B10:E10"/>
    <mergeCell ref="A12:G12"/>
    <mergeCell ref="A13:G13"/>
    <mergeCell ref="A15:G15"/>
    <mergeCell ref="B2:G2"/>
    <mergeCell ref="B3:G3"/>
    <mergeCell ref="B4:G4"/>
    <mergeCell ref="B5:G5"/>
    <mergeCell ref="F6:G6"/>
    <mergeCell ref="A7:G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3">
      <selection activeCell="B20" sqref="B20:G20"/>
    </sheetView>
  </sheetViews>
  <sheetFormatPr defaultColWidth="9.00390625" defaultRowHeight="12.75"/>
  <cols>
    <col min="1" max="1" width="21.875" style="0" customWidth="1"/>
    <col min="2" max="2" width="12.00390625" style="0" customWidth="1"/>
  </cols>
  <sheetData>
    <row r="1" spans="2:7" ht="52.5" customHeight="1">
      <c r="B1" s="179" t="s">
        <v>252</v>
      </c>
      <c r="C1" s="179"/>
      <c r="D1" s="179"/>
      <c r="E1" s="179"/>
      <c r="F1" s="179"/>
      <c r="G1" s="179"/>
    </row>
    <row r="2" spans="1:7" ht="55.5" customHeight="1">
      <c r="A2" s="96"/>
      <c r="B2" s="172" t="s">
        <v>191</v>
      </c>
      <c r="C2" s="172"/>
      <c r="D2" s="172"/>
      <c r="E2" s="172"/>
      <c r="F2" s="172"/>
      <c r="G2" s="172"/>
    </row>
    <row r="3" spans="1:7" ht="71.25" customHeight="1">
      <c r="A3" s="96"/>
      <c r="B3" s="172" t="s">
        <v>192</v>
      </c>
      <c r="C3" s="172"/>
      <c r="D3" s="172"/>
      <c r="E3" s="172"/>
      <c r="F3" s="172"/>
      <c r="G3" s="172"/>
    </row>
    <row r="4" spans="1:7" ht="3" customHeight="1">
      <c r="A4" s="1"/>
      <c r="B4" s="51"/>
      <c r="C4" s="51"/>
      <c r="D4" s="51"/>
      <c r="E4" s="51"/>
      <c r="F4" s="156"/>
      <c r="G4" s="156"/>
    </row>
    <row r="5" spans="1:7" ht="12.75">
      <c r="A5" s="149" t="s">
        <v>9</v>
      </c>
      <c r="B5" s="174"/>
      <c r="C5" s="174"/>
      <c r="D5" s="174"/>
      <c r="E5" s="174"/>
      <c r="F5" s="174"/>
      <c r="G5" s="174"/>
    </row>
    <row r="6" spans="1:7" ht="12.75">
      <c r="A6" s="160" t="s">
        <v>26</v>
      </c>
      <c r="B6" s="161"/>
      <c r="C6" s="161"/>
      <c r="D6" s="161"/>
      <c r="E6" s="161"/>
      <c r="F6" s="161"/>
      <c r="G6" s="161"/>
    </row>
    <row r="7" spans="1:7" ht="12.75">
      <c r="A7" s="162" t="s">
        <v>10</v>
      </c>
      <c r="B7" s="162"/>
      <c r="C7" s="162"/>
      <c r="D7" s="162"/>
      <c r="E7" s="162"/>
      <c r="F7" s="162"/>
      <c r="G7" s="162"/>
    </row>
    <row r="8" spans="1:7" ht="12.75">
      <c r="A8" s="6"/>
      <c r="B8" s="149" t="s">
        <v>43</v>
      </c>
      <c r="C8" s="149"/>
      <c r="D8" s="149"/>
      <c r="E8" s="149"/>
      <c r="F8" s="6"/>
      <c r="G8" s="6"/>
    </row>
    <row r="9" spans="1:7" ht="15">
      <c r="A9" s="2"/>
      <c r="B9" s="1"/>
      <c r="C9" s="1"/>
      <c r="D9" s="1"/>
      <c r="E9" s="1"/>
      <c r="F9" s="1"/>
      <c r="G9" s="1"/>
    </row>
    <row r="10" spans="1:7" ht="75.75" customHeight="1">
      <c r="A10" s="163" t="s">
        <v>193</v>
      </c>
      <c r="B10" s="163"/>
      <c r="C10" s="163"/>
      <c r="D10" s="163"/>
      <c r="E10" s="163"/>
      <c r="F10" s="163"/>
      <c r="G10" s="163"/>
    </row>
    <row r="11" spans="1:7" ht="12.75">
      <c r="A11" s="180" t="s">
        <v>23</v>
      </c>
      <c r="B11" s="180"/>
      <c r="C11" s="180"/>
      <c r="D11" s="180"/>
      <c r="E11" s="180"/>
      <c r="F11" s="180"/>
      <c r="G11" s="180"/>
    </row>
    <row r="12" spans="1:7" ht="139.5" customHeight="1">
      <c r="A12" s="176" t="s">
        <v>211</v>
      </c>
      <c r="B12" s="176"/>
      <c r="C12" s="176"/>
      <c r="D12" s="176"/>
      <c r="E12" s="176"/>
      <c r="F12" s="176"/>
      <c r="G12" s="176"/>
    </row>
    <row r="13" spans="1:7" ht="12.75">
      <c r="A13" s="13" t="s">
        <v>11</v>
      </c>
      <c r="B13" s="14"/>
      <c r="C13" s="14"/>
      <c r="D13" s="14"/>
      <c r="E13" s="14"/>
      <c r="F13" s="14"/>
      <c r="G13" s="14"/>
    </row>
    <row r="14" spans="1:7" ht="12.75">
      <c r="A14" s="16" t="s">
        <v>4</v>
      </c>
      <c r="B14" s="14"/>
      <c r="C14" s="14"/>
      <c r="D14" s="21" t="s">
        <v>20</v>
      </c>
      <c r="E14" s="14"/>
      <c r="F14" s="14"/>
      <c r="G14" s="14"/>
    </row>
    <row r="15" spans="1:7" ht="38.25" customHeight="1">
      <c r="A15" s="15" t="s">
        <v>2</v>
      </c>
      <c r="B15" s="14"/>
      <c r="C15" s="14"/>
      <c r="D15" s="158" t="s">
        <v>19</v>
      </c>
      <c r="E15" s="158"/>
      <c r="F15" s="158"/>
      <c r="G15" s="158"/>
    </row>
    <row r="16" spans="1:7" ht="12.75">
      <c r="A16" s="15" t="s">
        <v>1</v>
      </c>
      <c r="B16" s="14"/>
      <c r="C16" s="14"/>
      <c r="D16" s="14" t="s">
        <v>21</v>
      </c>
      <c r="E16" s="14"/>
      <c r="F16" s="14"/>
      <c r="G16" s="14"/>
    </row>
    <row r="17" spans="1:7" ht="12.75">
      <c r="A17" s="15" t="s">
        <v>5</v>
      </c>
      <c r="B17" s="14"/>
      <c r="C17" s="14"/>
      <c r="D17" s="1" t="s">
        <v>3</v>
      </c>
      <c r="E17" s="14"/>
      <c r="F17" s="14"/>
      <c r="G17" s="14"/>
    </row>
    <row r="18" spans="1:7" ht="12.75">
      <c r="A18" s="22"/>
      <c r="B18" s="14"/>
      <c r="C18" s="14"/>
      <c r="D18" s="1"/>
      <c r="E18" s="14"/>
      <c r="F18" s="14"/>
      <c r="G18" s="14"/>
    </row>
    <row r="19" spans="1:7" ht="12.75">
      <c r="A19" s="28" t="s">
        <v>15</v>
      </c>
      <c r="B19" s="176" t="s">
        <v>194</v>
      </c>
      <c r="C19" s="176"/>
      <c r="D19" s="176"/>
      <c r="E19" s="176"/>
      <c r="F19" s="176"/>
      <c r="G19" s="176"/>
    </row>
    <row r="20" spans="1:7" ht="85.5" customHeight="1">
      <c r="A20" s="29" t="s">
        <v>22</v>
      </c>
      <c r="B20" s="152" t="s">
        <v>195</v>
      </c>
      <c r="C20" s="152"/>
      <c r="D20" s="152"/>
      <c r="E20" s="152"/>
      <c r="F20" s="152"/>
      <c r="G20" s="152"/>
    </row>
    <row r="21" spans="1:7" ht="90" customHeight="1">
      <c r="A21" s="29" t="s">
        <v>18</v>
      </c>
      <c r="B21" s="152" t="s">
        <v>212</v>
      </c>
      <c r="C21" s="152"/>
      <c r="D21" s="152"/>
      <c r="E21" s="152"/>
      <c r="F21" s="152"/>
      <c r="G21" s="152"/>
    </row>
    <row r="22" spans="1:7" ht="12.75">
      <c r="A22" s="79"/>
      <c r="B22" s="1"/>
      <c r="C22" s="1"/>
      <c r="D22" s="1"/>
      <c r="E22" s="1"/>
      <c r="F22" s="1"/>
      <c r="G22" s="1"/>
    </row>
    <row r="23" spans="1:7" ht="12" customHeight="1">
      <c r="A23" s="177" t="s">
        <v>12</v>
      </c>
      <c r="B23" s="177"/>
      <c r="C23" s="177"/>
      <c r="D23" s="177"/>
      <c r="E23" s="177"/>
      <c r="F23" s="177"/>
      <c r="G23" s="177"/>
    </row>
    <row r="24" spans="1:7" ht="12.75" hidden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38.25">
      <c r="A25" s="169" t="s">
        <v>13</v>
      </c>
      <c r="B25" s="154" t="s">
        <v>6</v>
      </c>
      <c r="C25" s="3" t="s">
        <v>16</v>
      </c>
      <c r="D25" s="3" t="s">
        <v>17</v>
      </c>
      <c r="E25" s="154" t="s">
        <v>0</v>
      </c>
      <c r="F25" s="154"/>
      <c r="G25" s="154"/>
    </row>
    <row r="26" spans="1:7" ht="12.75">
      <c r="A26" s="184"/>
      <c r="B26" s="166"/>
      <c r="C26" s="69" t="s">
        <v>24</v>
      </c>
      <c r="D26" s="69" t="s">
        <v>25</v>
      </c>
      <c r="E26" s="69" t="s">
        <v>27</v>
      </c>
      <c r="F26" s="69" t="s">
        <v>34</v>
      </c>
      <c r="G26" s="69" t="s">
        <v>45</v>
      </c>
    </row>
    <row r="27" spans="1:7" ht="38.25">
      <c r="A27" s="42" t="s">
        <v>196</v>
      </c>
      <c r="B27" s="3" t="s">
        <v>8</v>
      </c>
      <c r="C27" s="53">
        <f>C46</f>
        <v>64194</v>
      </c>
      <c r="D27" s="53">
        <f>D46</f>
        <v>95462.59999999999</v>
      </c>
      <c r="E27" s="53">
        <f>E46</f>
        <v>128516</v>
      </c>
      <c r="F27" s="53">
        <f>F46</f>
        <v>118532</v>
      </c>
      <c r="G27" s="53">
        <f>G46</f>
        <v>125644</v>
      </c>
    </row>
    <row r="28" spans="1:7" ht="25.5">
      <c r="A28" s="136" t="s">
        <v>14</v>
      </c>
      <c r="B28" s="137" t="s">
        <v>8</v>
      </c>
      <c r="C28" s="43">
        <f>C27</f>
        <v>64194</v>
      </c>
      <c r="D28" s="43">
        <f>D27</f>
        <v>95462.59999999999</v>
      </c>
      <c r="E28" s="43">
        <f>E27</f>
        <v>128516</v>
      </c>
      <c r="F28" s="43">
        <f>F27</f>
        <v>118532</v>
      </c>
      <c r="G28" s="43">
        <f>G27</f>
        <v>125644</v>
      </c>
    </row>
    <row r="29" spans="1:7" ht="12.75">
      <c r="A29" s="41"/>
      <c r="B29" s="75"/>
      <c r="C29" s="38"/>
      <c r="D29" s="38"/>
      <c r="E29" s="38"/>
      <c r="F29" s="38"/>
      <c r="G29" s="38"/>
    </row>
    <row r="30" spans="1:7" ht="12.75">
      <c r="A30" s="18" t="s">
        <v>48</v>
      </c>
      <c r="B30" s="40"/>
      <c r="C30" s="45"/>
      <c r="D30" s="46"/>
      <c r="E30" s="40"/>
      <c r="F30" s="40"/>
      <c r="G30" s="40"/>
    </row>
    <row r="31" spans="1:7" ht="12.75">
      <c r="A31" s="44" t="s">
        <v>79</v>
      </c>
      <c r="B31" s="40"/>
      <c r="C31" s="45"/>
      <c r="D31" s="46"/>
      <c r="E31" s="40"/>
      <c r="F31" s="40"/>
      <c r="G31" s="40"/>
    </row>
    <row r="32" spans="1:7" ht="33.75" customHeight="1">
      <c r="A32" s="30" t="s">
        <v>80</v>
      </c>
      <c r="B32" s="182" t="s">
        <v>19</v>
      </c>
      <c r="C32" s="182"/>
      <c r="D32" s="182"/>
      <c r="E32" s="182"/>
      <c r="F32" s="182"/>
      <c r="G32" s="182"/>
    </row>
    <row r="33" spans="1:7" ht="12.75">
      <c r="A33" s="30" t="s">
        <v>81</v>
      </c>
      <c r="B33" s="31" t="s">
        <v>3</v>
      </c>
      <c r="C33" s="47"/>
      <c r="D33" s="48"/>
      <c r="E33" s="49"/>
      <c r="F33" s="49"/>
      <c r="G33" s="49"/>
    </row>
    <row r="34" spans="1:7" ht="110.25" customHeight="1">
      <c r="A34" s="32" t="s">
        <v>82</v>
      </c>
      <c r="B34" s="152" t="s">
        <v>213</v>
      </c>
      <c r="C34" s="152"/>
      <c r="D34" s="152"/>
      <c r="E34" s="152"/>
      <c r="F34" s="152"/>
      <c r="G34" s="152"/>
    </row>
    <row r="35" spans="1:7" ht="12.75">
      <c r="A35" s="177" t="s">
        <v>12</v>
      </c>
      <c r="B35" s="177"/>
      <c r="C35" s="177"/>
      <c r="D35" s="177"/>
      <c r="E35" s="177"/>
      <c r="F35" s="177"/>
      <c r="G35" s="177"/>
    </row>
    <row r="36" spans="1:7" ht="12.75" hidden="1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</row>
    <row r="37" spans="1:7" ht="38.25">
      <c r="A37" s="169" t="s">
        <v>13</v>
      </c>
      <c r="B37" s="154" t="s">
        <v>6</v>
      </c>
      <c r="C37" s="3" t="s">
        <v>16</v>
      </c>
      <c r="D37" s="3" t="s">
        <v>17</v>
      </c>
      <c r="E37" s="154" t="s">
        <v>0</v>
      </c>
      <c r="F37" s="154"/>
      <c r="G37" s="154"/>
    </row>
    <row r="38" spans="1:7" ht="12.75">
      <c r="A38" s="184"/>
      <c r="B38" s="166"/>
      <c r="C38" s="69" t="s">
        <v>24</v>
      </c>
      <c r="D38" s="69" t="s">
        <v>25</v>
      </c>
      <c r="E38" s="69" t="s">
        <v>27</v>
      </c>
      <c r="F38" s="69" t="s">
        <v>34</v>
      </c>
      <c r="G38" s="69" t="s">
        <v>45</v>
      </c>
    </row>
    <row r="39" spans="1:7" ht="38.25">
      <c r="A39" s="42" t="s">
        <v>197</v>
      </c>
      <c r="B39" s="3" t="s">
        <v>8</v>
      </c>
      <c r="C39" s="138">
        <v>14159.4</v>
      </c>
      <c r="D39" s="138">
        <v>18031</v>
      </c>
      <c r="E39" s="138">
        <f>E40+E41+E42+E43</f>
        <v>49885.8</v>
      </c>
      <c r="F39" s="138">
        <v>38951.6</v>
      </c>
      <c r="G39" s="138">
        <v>46063.6</v>
      </c>
    </row>
    <row r="40" spans="1:7" ht="12.75">
      <c r="A40" s="139" t="s">
        <v>198</v>
      </c>
      <c r="B40" s="3"/>
      <c r="C40" s="138"/>
      <c r="D40" s="138"/>
      <c r="E40" s="138">
        <f>153.2+63.8</f>
        <v>217</v>
      </c>
      <c r="F40" s="138"/>
      <c r="G40" s="138"/>
    </row>
    <row r="41" spans="1:7" ht="12.75">
      <c r="A41" s="139" t="s">
        <v>199</v>
      </c>
      <c r="B41" s="3"/>
      <c r="C41" s="138"/>
      <c r="D41" s="138"/>
      <c r="E41" s="138">
        <f>124.2+47.8</f>
        <v>172</v>
      </c>
      <c r="F41" s="138"/>
      <c r="G41" s="138"/>
    </row>
    <row r="42" spans="1:7" ht="12.75">
      <c r="A42" s="139" t="s">
        <v>200</v>
      </c>
      <c r="B42" s="3"/>
      <c r="C42" s="138"/>
      <c r="D42" s="138"/>
      <c r="E42" s="138">
        <f>22778.9+2728+12960.9</f>
        <v>38467.8</v>
      </c>
      <c r="F42" s="138"/>
      <c r="G42" s="138"/>
    </row>
    <row r="43" spans="1:7" ht="12.75">
      <c r="A43" s="140" t="s">
        <v>201</v>
      </c>
      <c r="B43" s="3"/>
      <c r="C43" s="138"/>
      <c r="D43" s="138"/>
      <c r="E43" s="138">
        <f>4347+8240.1-1558.1</f>
        <v>11029</v>
      </c>
      <c r="F43" s="138"/>
      <c r="G43" s="138"/>
    </row>
    <row r="44" spans="1:7" ht="25.5">
      <c r="A44" s="42" t="s">
        <v>202</v>
      </c>
      <c r="B44" s="3" t="s">
        <v>8</v>
      </c>
      <c r="C44" s="138">
        <v>4397.4</v>
      </c>
      <c r="D44" s="138">
        <v>6368.2</v>
      </c>
      <c r="E44" s="138">
        <f>12606.3-4347</f>
        <v>8259.3</v>
      </c>
      <c r="F44" s="138">
        <v>11964.1</v>
      </c>
      <c r="G44" s="138">
        <v>11964.1</v>
      </c>
    </row>
    <row r="45" spans="1:7" ht="25.5">
      <c r="A45" s="42" t="s">
        <v>203</v>
      </c>
      <c r="B45" s="3" t="s">
        <v>8</v>
      </c>
      <c r="C45" s="53">
        <v>45637.2</v>
      </c>
      <c r="D45" s="53">
        <v>71063.4</v>
      </c>
      <c r="E45" s="53">
        <f>76159.4+5204.2-10992.7</f>
        <v>70370.9</v>
      </c>
      <c r="F45" s="53">
        <v>67616.3</v>
      </c>
      <c r="G45" s="53">
        <v>67616.3</v>
      </c>
    </row>
    <row r="46" spans="1:7" ht="63.75">
      <c r="A46" s="136" t="s">
        <v>96</v>
      </c>
      <c r="B46" s="137" t="s">
        <v>8</v>
      </c>
      <c r="C46" s="43">
        <f>SUM(C45:C45)+C39+C44</f>
        <v>64194</v>
      </c>
      <c r="D46" s="43">
        <f>SUM(D45:D45)+D39+D44</f>
        <v>95462.59999999999</v>
      </c>
      <c r="E46" s="43">
        <f>SUM(E45:E45)+E39+E44</f>
        <v>128516</v>
      </c>
      <c r="F46" s="43">
        <f>SUM(F45:F45)+F39+F44</f>
        <v>118532</v>
      </c>
      <c r="G46" s="43">
        <f>SUM(G45:G45)+G39+G44</f>
        <v>125644</v>
      </c>
    </row>
    <row r="47" spans="1:7" ht="12.75">
      <c r="A47" s="50"/>
      <c r="B47" s="40"/>
      <c r="C47" s="45"/>
      <c r="D47" s="46"/>
      <c r="E47" s="40"/>
      <c r="F47" s="40"/>
      <c r="G47" s="40"/>
    </row>
    <row r="48" spans="1:7" ht="38.25">
      <c r="A48" s="166" t="s">
        <v>7</v>
      </c>
      <c r="B48" s="154" t="s">
        <v>6</v>
      </c>
      <c r="C48" s="3" t="s">
        <v>16</v>
      </c>
      <c r="D48" s="3" t="s">
        <v>17</v>
      </c>
      <c r="E48" s="154" t="s">
        <v>0</v>
      </c>
      <c r="F48" s="154"/>
      <c r="G48" s="154"/>
    </row>
    <row r="49" spans="1:7" ht="12.75">
      <c r="A49" s="167"/>
      <c r="B49" s="154"/>
      <c r="C49" s="69" t="s">
        <v>24</v>
      </c>
      <c r="D49" s="69" t="s">
        <v>25</v>
      </c>
      <c r="E49" s="69" t="s">
        <v>27</v>
      </c>
      <c r="F49" s="69" t="s">
        <v>27</v>
      </c>
      <c r="G49" s="69" t="s">
        <v>34</v>
      </c>
    </row>
    <row r="50" spans="1:7" ht="51">
      <c r="A50" s="72" t="s">
        <v>204</v>
      </c>
      <c r="B50" s="4" t="s">
        <v>64</v>
      </c>
      <c r="C50" s="141">
        <f>C51+C52+C53</f>
        <v>174</v>
      </c>
      <c r="D50" s="141">
        <f>D51+D52+D53</f>
        <v>222</v>
      </c>
      <c r="E50" s="141">
        <f>E51+E52+E53+E54</f>
        <v>443</v>
      </c>
      <c r="F50" s="141">
        <f>F51+F52+F53+F54</f>
        <v>198</v>
      </c>
      <c r="G50" s="141">
        <f>G51+G52+G53+G54</f>
        <v>198</v>
      </c>
    </row>
    <row r="51" spans="1:7" ht="25.5">
      <c r="A51" s="139" t="s">
        <v>205</v>
      </c>
      <c r="B51" s="4" t="s">
        <v>64</v>
      </c>
      <c r="C51" s="142">
        <v>13</v>
      </c>
      <c r="D51" s="142">
        <v>14</v>
      </c>
      <c r="E51" s="142">
        <f>13+5</f>
        <v>18</v>
      </c>
      <c r="F51" s="142">
        <v>13</v>
      </c>
      <c r="G51" s="142">
        <v>13</v>
      </c>
    </row>
    <row r="52" spans="1:7" ht="25.5">
      <c r="A52" s="139" t="s">
        <v>206</v>
      </c>
      <c r="B52" s="4" t="s">
        <v>64</v>
      </c>
      <c r="C52" s="142">
        <v>21</v>
      </c>
      <c r="D52" s="142">
        <v>18</v>
      </c>
      <c r="E52" s="142">
        <f>13+5</f>
        <v>18</v>
      </c>
      <c r="F52" s="142">
        <v>18</v>
      </c>
      <c r="G52" s="142">
        <v>18</v>
      </c>
    </row>
    <row r="53" spans="1:7" ht="25.5">
      <c r="A53" s="139" t="s">
        <v>207</v>
      </c>
      <c r="B53" s="4" t="s">
        <v>64</v>
      </c>
      <c r="C53" s="142">
        <v>140</v>
      </c>
      <c r="D53" s="142">
        <v>190</v>
      </c>
      <c r="E53" s="142">
        <v>187</v>
      </c>
      <c r="F53" s="142">
        <v>167</v>
      </c>
      <c r="G53" s="142">
        <v>167</v>
      </c>
    </row>
    <row r="54" spans="1:7" ht="48">
      <c r="A54" s="143" t="s">
        <v>208</v>
      </c>
      <c r="B54" s="4" t="s">
        <v>64</v>
      </c>
      <c r="C54" s="142"/>
      <c r="D54" s="142"/>
      <c r="E54" s="142">
        <f>70+150</f>
        <v>220</v>
      </c>
      <c r="F54" s="142"/>
      <c r="G54" s="142"/>
    </row>
    <row r="55" spans="1:7" ht="38.25">
      <c r="A55" s="72" t="s">
        <v>209</v>
      </c>
      <c r="B55" s="4" t="s">
        <v>64</v>
      </c>
      <c r="C55" s="141">
        <v>27</v>
      </c>
      <c r="D55" s="141">
        <v>32</v>
      </c>
      <c r="E55" s="141">
        <v>38</v>
      </c>
      <c r="F55" s="141">
        <v>31</v>
      </c>
      <c r="G55" s="141">
        <v>31</v>
      </c>
    </row>
    <row r="56" spans="1:7" ht="38.25">
      <c r="A56" s="72" t="s">
        <v>210</v>
      </c>
      <c r="B56" s="4" t="s">
        <v>64</v>
      </c>
      <c r="C56" s="141">
        <v>105</v>
      </c>
      <c r="D56" s="141">
        <v>59</v>
      </c>
      <c r="E56" s="141">
        <f>63-8</f>
        <v>55</v>
      </c>
      <c r="F56" s="141">
        <v>63</v>
      </c>
      <c r="G56" s="141">
        <v>63</v>
      </c>
    </row>
    <row r="57" spans="1:7" ht="38.25">
      <c r="A57" s="85" t="s">
        <v>100</v>
      </c>
      <c r="B57" s="86" t="s">
        <v>64</v>
      </c>
      <c r="C57" s="70">
        <f>C50+C55+C56</f>
        <v>306</v>
      </c>
      <c r="D57" s="70">
        <f>D50+D55+D56</f>
        <v>313</v>
      </c>
      <c r="E57" s="70">
        <f>E50+E55+E56</f>
        <v>536</v>
      </c>
      <c r="F57" s="70">
        <f>F50+F55+F56</f>
        <v>292</v>
      </c>
      <c r="G57" s="70">
        <f>G50+G55+G56</f>
        <v>292</v>
      </c>
    </row>
  </sheetData>
  <sheetProtection/>
  <mergeCells count="28">
    <mergeCell ref="A48:A49"/>
    <mergeCell ref="B48:B49"/>
    <mergeCell ref="E48:G48"/>
    <mergeCell ref="B1:G1"/>
    <mergeCell ref="B32:G32"/>
    <mergeCell ref="B34:G34"/>
    <mergeCell ref="A35:G35"/>
    <mergeCell ref="A37:A38"/>
    <mergeCell ref="B37:B38"/>
    <mergeCell ref="E37:G37"/>
    <mergeCell ref="B20:G20"/>
    <mergeCell ref="B21:G21"/>
    <mergeCell ref="A23:G23"/>
    <mergeCell ref="A25:A26"/>
    <mergeCell ref="B25:B26"/>
    <mergeCell ref="E25:G25"/>
    <mergeCell ref="B8:E8"/>
    <mergeCell ref="A10:G10"/>
    <mergeCell ref="A11:G11"/>
    <mergeCell ref="A12:G12"/>
    <mergeCell ref="D15:G15"/>
    <mergeCell ref="B19:G19"/>
    <mergeCell ref="B2:G2"/>
    <mergeCell ref="B3:G3"/>
    <mergeCell ref="F4:G4"/>
    <mergeCell ref="A5:G5"/>
    <mergeCell ref="A6:G6"/>
    <mergeCell ref="A7:G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1.875" style="0" customWidth="1"/>
    <col min="2" max="2" width="10.875" style="0" customWidth="1"/>
    <col min="3" max="3" width="11.00390625" style="0" customWidth="1"/>
    <col min="4" max="4" width="10.25390625" style="0" customWidth="1"/>
  </cols>
  <sheetData>
    <row r="1" spans="2:7" ht="52.5" customHeight="1">
      <c r="B1" s="179" t="s">
        <v>252</v>
      </c>
      <c r="C1" s="179"/>
      <c r="D1" s="179"/>
      <c r="E1" s="179"/>
      <c r="F1" s="179"/>
      <c r="G1" s="179"/>
    </row>
    <row r="2" spans="1:7" ht="72" customHeight="1">
      <c r="A2" s="1"/>
      <c r="B2" s="172" t="s">
        <v>68</v>
      </c>
      <c r="C2" s="172"/>
      <c r="D2" s="172"/>
      <c r="E2" s="172"/>
      <c r="F2" s="172"/>
      <c r="G2" s="172"/>
    </row>
    <row r="3" spans="1:7" ht="59.25" customHeight="1">
      <c r="A3" s="96"/>
      <c r="B3" s="172" t="s">
        <v>214</v>
      </c>
      <c r="C3" s="172"/>
      <c r="D3" s="172"/>
      <c r="E3" s="172"/>
      <c r="F3" s="172"/>
      <c r="G3" s="172"/>
    </row>
    <row r="4" spans="1:7" ht="13.5" customHeight="1">
      <c r="A4" s="1"/>
      <c r="B4" s="51"/>
      <c r="C4" s="51"/>
      <c r="D4" s="51"/>
      <c r="E4" s="51"/>
      <c r="F4" s="156" t="s">
        <v>215</v>
      </c>
      <c r="G4" s="156"/>
    </row>
    <row r="5" spans="1:7" ht="12.75">
      <c r="A5" s="149" t="s">
        <v>9</v>
      </c>
      <c r="B5" s="174"/>
      <c r="C5" s="174"/>
      <c r="D5" s="174"/>
      <c r="E5" s="174"/>
      <c r="F5" s="174"/>
      <c r="G5" s="174"/>
    </row>
    <row r="6" spans="1:7" ht="12.75">
      <c r="A6" s="160" t="s">
        <v>26</v>
      </c>
      <c r="B6" s="161"/>
      <c r="C6" s="161"/>
      <c r="D6" s="161"/>
      <c r="E6" s="161"/>
      <c r="F6" s="161"/>
      <c r="G6" s="161"/>
    </row>
    <row r="7" spans="1:7" ht="12.75">
      <c r="A7" s="162" t="s">
        <v>10</v>
      </c>
      <c r="B7" s="162"/>
      <c r="C7" s="162"/>
      <c r="D7" s="162"/>
      <c r="E7" s="162"/>
      <c r="F7" s="162"/>
      <c r="G7" s="162"/>
    </row>
    <row r="8" spans="1:7" ht="12.75">
      <c r="A8" s="6"/>
      <c r="B8" s="149" t="s">
        <v>43</v>
      </c>
      <c r="C8" s="149"/>
      <c r="D8" s="149"/>
      <c r="E8" s="149"/>
      <c r="F8" s="6"/>
      <c r="G8" s="6"/>
    </row>
    <row r="9" spans="1:7" ht="15">
      <c r="A9" s="2"/>
      <c r="B9" s="1"/>
      <c r="C9" s="1"/>
      <c r="D9" s="1"/>
      <c r="E9" s="1"/>
      <c r="F9" s="1"/>
      <c r="G9" s="1"/>
    </row>
    <row r="10" spans="1:7" ht="12.75">
      <c r="A10" s="163" t="s">
        <v>216</v>
      </c>
      <c r="B10" s="163"/>
      <c r="C10" s="163"/>
      <c r="D10" s="163"/>
      <c r="E10" s="163"/>
      <c r="F10" s="163"/>
      <c r="G10" s="163"/>
    </row>
    <row r="11" spans="1:7" ht="12.75">
      <c r="A11" s="180" t="s">
        <v>23</v>
      </c>
      <c r="B11" s="180"/>
      <c r="C11" s="180"/>
      <c r="D11" s="180"/>
      <c r="E11" s="180"/>
      <c r="F11" s="180"/>
      <c r="G11" s="180"/>
    </row>
    <row r="12" spans="1:7" ht="106.5" customHeight="1">
      <c r="A12" s="176" t="s">
        <v>247</v>
      </c>
      <c r="B12" s="176"/>
      <c r="C12" s="176"/>
      <c r="D12" s="176"/>
      <c r="E12" s="176"/>
      <c r="F12" s="176"/>
      <c r="G12" s="176"/>
    </row>
    <row r="13" spans="1:7" ht="12.75">
      <c r="A13" s="13" t="s">
        <v>11</v>
      </c>
      <c r="B13" s="14"/>
      <c r="C13" s="14"/>
      <c r="D13" s="14"/>
      <c r="E13" s="14"/>
      <c r="F13" s="14"/>
      <c r="G13" s="14"/>
    </row>
    <row r="14" spans="1:7" ht="12.75">
      <c r="A14" s="16" t="s">
        <v>4</v>
      </c>
      <c r="B14" s="14"/>
      <c r="C14" s="14"/>
      <c r="D14" s="21" t="s">
        <v>20</v>
      </c>
      <c r="E14" s="14"/>
      <c r="F14" s="14"/>
      <c r="G14" s="14"/>
    </row>
    <row r="15" spans="1:7" ht="28.5" customHeight="1">
      <c r="A15" s="15" t="s">
        <v>2</v>
      </c>
      <c r="B15" s="14"/>
      <c r="C15" s="158" t="s">
        <v>19</v>
      </c>
      <c r="D15" s="158"/>
      <c r="E15" s="158"/>
      <c r="F15" s="158"/>
      <c r="G15" s="158"/>
    </row>
    <row r="16" spans="1:7" ht="12.75">
      <c r="A16" s="15" t="s">
        <v>1</v>
      </c>
      <c r="B16" s="14"/>
      <c r="C16" s="14"/>
      <c r="D16" s="14" t="s">
        <v>21</v>
      </c>
      <c r="E16" s="14"/>
      <c r="F16" s="14"/>
      <c r="G16" s="14"/>
    </row>
    <row r="17" spans="1:7" ht="12.75">
      <c r="A17" s="15" t="s">
        <v>5</v>
      </c>
      <c r="B17" s="14"/>
      <c r="C17" s="14"/>
      <c r="D17" s="1" t="s">
        <v>3</v>
      </c>
      <c r="E17" s="14"/>
      <c r="F17" s="14"/>
      <c r="G17" s="14"/>
    </row>
    <row r="18" spans="1:7" ht="12.75">
      <c r="A18" s="28" t="s">
        <v>15</v>
      </c>
      <c r="B18" s="181" t="s">
        <v>217</v>
      </c>
      <c r="C18" s="181"/>
      <c r="D18" s="181"/>
      <c r="E18" s="181"/>
      <c r="F18" s="181"/>
      <c r="G18" s="181"/>
    </row>
    <row r="19" spans="1:7" ht="123" customHeight="1">
      <c r="A19" s="29" t="s">
        <v>22</v>
      </c>
      <c r="B19" s="181" t="s">
        <v>218</v>
      </c>
      <c r="C19" s="181"/>
      <c r="D19" s="181"/>
      <c r="E19" s="181"/>
      <c r="F19" s="181"/>
      <c r="G19" s="181"/>
    </row>
    <row r="20" spans="1:7" ht="55.5" customHeight="1">
      <c r="A20" s="29" t="s">
        <v>18</v>
      </c>
      <c r="B20" s="181" t="s">
        <v>219</v>
      </c>
      <c r="C20" s="181"/>
      <c r="D20" s="181"/>
      <c r="E20" s="181"/>
      <c r="F20" s="181"/>
      <c r="G20" s="181"/>
    </row>
    <row r="21" spans="1:7" ht="12.75">
      <c r="A21" s="79"/>
      <c r="B21" s="1"/>
      <c r="C21" s="1"/>
      <c r="D21" s="1"/>
      <c r="E21" s="1"/>
      <c r="F21" s="1"/>
      <c r="G21" s="1"/>
    </row>
    <row r="22" spans="1:7" ht="12" customHeight="1">
      <c r="A22" s="177" t="s">
        <v>12</v>
      </c>
      <c r="B22" s="177"/>
      <c r="C22" s="177"/>
      <c r="D22" s="177"/>
      <c r="E22" s="177"/>
      <c r="F22" s="177"/>
      <c r="G22" s="177"/>
    </row>
    <row r="23" spans="1:7" ht="12.75" hidden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</row>
    <row r="24" spans="1:7" ht="38.25">
      <c r="A24" s="153" t="s">
        <v>13</v>
      </c>
      <c r="B24" s="154" t="s">
        <v>6</v>
      </c>
      <c r="C24" s="3" t="s">
        <v>16</v>
      </c>
      <c r="D24" s="3" t="s">
        <v>17</v>
      </c>
      <c r="E24" s="154" t="s">
        <v>0</v>
      </c>
      <c r="F24" s="154"/>
      <c r="G24" s="154"/>
    </row>
    <row r="25" spans="1:7" ht="12.75">
      <c r="A25" s="153"/>
      <c r="B25" s="154"/>
      <c r="C25" s="4" t="s">
        <v>220</v>
      </c>
      <c r="D25" s="4" t="s">
        <v>25</v>
      </c>
      <c r="E25" s="4" t="s">
        <v>221</v>
      </c>
      <c r="F25" s="4" t="s">
        <v>72</v>
      </c>
      <c r="G25" s="4" t="s">
        <v>73</v>
      </c>
    </row>
    <row r="26" spans="1:7" ht="63.75">
      <c r="A26" s="72" t="s">
        <v>222</v>
      </c>
      <c r="B26" s="3" t="s">
        <v>8</v>
      </c>
      <c r="C26" s="4"/>
      <c r="D26" s="4"/>
      <c r="E26" s="64">
        <f>E119</f>
        <v>0</v>
      </c>
      <c r="F26" s="4"/>
      <c r="G26" s="4"/>
    </row>
    <row r="27" spans="1:7" ht="51">
      <c r="A27" s="63" t="s">
        <v>223</v>
      </c>
      <c r="B27" s="3" t="s">
        <v>8</v>
      </c>
      <c r="C27" s="138">
        <f>C51</f>
        <v>27720.29</v>
      </c>
      <c r="D27" s="138">
        <f>D51</f>
        <v>36501.6</v>
      </c>
      <c r="E27" s="138">
        <f>E51</f>
        <v>0</v>
      </c>
      <c r="F27" s="138">
        <f>F51</f>
        <v>0</v>
      </c>
      <c r="G27" s="138">
        <f>G51</f>
        <v>0</v>
      </c>
    </row>
    <row r="28" spans="1:7" ht="38.25">
      <c r="A28" s="63" t="s">
        <v>224</v>
      </c>
      <c r="B28" s="3" t="s">
        <v>8</v>
      </c>
      <c r="C28" s="138">
        <f>C77</f>
        <v>12200</v>
      </c>
      <c r="D28" s="138">
        <f>D77</f>
        <v>21910</v>
      </c>
      <c r="E28" s="138">
        <f>E77</f>
        <v>67444.7</v>
      </c>
      <c r="F28" s="138">
        <f>F77</f>
        <v>0</v>
      </c>
      <c r="G28" s="138">
        <f>G77</f>
        <v>0</v>
      </c>
    </row>
    <row r="29" spans="1:7" ht="38.25">
      <c r="A29" s="63" t="s">
        <v>225</v>
      </c>
      <c r="B29" s="3" t="s">
        <v>8</v>
      </c>
      <c r="C29" s="138">
        <f>C94</f>
        <v>13702.900000000001</v>
      </c>
      <c r="D29" s="138">
        <f>D94</f>
        <v>19737.7</v>
      </c>
      <c r="E29" s="138">
        <f>E94</f>
        <v>13442</v>
      </c>
      <c r="F29" s="138">
        <f>F94</f>
        <v>14248</v>
      </c>
      <c r="G29" s="138">
        <f>G94</f>
        <v>15103</v>
      </c>
    </row>
    <row r="30" spans="1:7" ht="25.5">
      <c r="A30" s="20" t="s">
        <v>77</v>
      </c>
      <c r="B30" s="65" t="s">
        <v>8</v>
      </c>
      <c r="C30" s="17">
        <f>C27+C29+C28</f>
        <v>53623.19</v>
      </c>
      <c r="D30" s="17">
        <f>D27+D29+D28</f>
        <v>78149.3</v>
      </c>
      <c r="E30" s="17">
        <f>E27+E29+E28+E26</f>
        <v>80886.7</v>
      </c>
      <c r="F30" s="17">
        <f>F27+F29+F28</f>
        <v>14248</v>
      </c>
      <c r="G30" s="17">
        <f>G27+G29+G28</f>
        <v>15103</v>
      </c>
    </row>
    <row r="31" spans="1:7" ht="12.75">
      <c r="A31" s="41"/>
      <c r="B31" s="40"/>
      <c r="C31" s="45"/>
      <c r="D31" s="46"/>
      <c r="E31" s="40"/>
      <c r="F31" s="40"/>
      <c r="G31" s="40"/>
    </row>
    <row r="32" spans="1:7" ht="12.75">
      <c r="A32" s="18" t="s">
        <v>78</v>
      </c>
      <c r="B32" s="40"/>
      <c r="C32" s="45"/>
      <c r="D32" s="46"/>
      <c r="E32" s="40"/>
      <c r="F32" s="40"/>
      <c r="G32" s="40"/>
    </row>
    <row r="33" spans="1:7" ht="12.75">
      <c r="A33" s="44" t="s">
        <v>79</v>
      </c>
      <c r="B33" s="40"/>
      <c r="C33" s="45"/>
      <c r="D33" s="46"/>
      <c r="E33" s="40"/>
      <c r="F33" s="40"/>
      <c r="G33" s="40"/>
    </row>
    <row r="34" spans="1:7" ht="12.75">
      <c r="A34" s="30" t="s">
        <v>80</v>
      </c>
      <c r="B34" s="182" t="s">
        <v>19</v>
      </c>
      <c r="C34" s="182"/>
      <c r="D34" s="182"/>
      <c r="E34" s="182"/>
      <c r="F34" s="182"/>
      <c r="G34" s="182"/>
    </row>
    <row r="35" spans="1:7" ht="12.75">
      <c r="A35" s="30" t="s">
        <v>81</v>
      </c>
      <c r="B35" s="31" t="s">
        <v>3</v>
      </c>
      <c r="C35" s="47"/>
      <c r="D35" s="48"/>
      <c r="E35" s="49"/>
      <c r="F35" s="49"/>
      <c r="G35" s="49"/>
    </row>
    <row r="36" spans="1:7" ht="38.25">
      <c r="A36" s="32" t="s">
        <v>82</v>
      </c>
      <c r="B36" s="152" t="s">
        <v>226</v>
      </c>
      <c r="C36" s="152"/>
      <c r="D36" s="152"/>
      <c r="E36" s="152"/>
      <c r="F36" s="152"/>
      <c r="G36" s="152"/>
    </row>
    <row r="37" spans="1:7" ht="12.75">
      <c r="A37" s="50"/>
      <c r="B37" s="40"/>
      <c r="C37" s="45"/>
      <c r="D37" s="46"/>
      <c r="E37" s="40"/>
      <c r="F37" s="40"/>
      <c r="G37" s="40"/>
    </row>
    <row r="38" spans="1:7" ht="38.25">
      <c r="A38" s="154" t="s">
        <v>7</v>
      </c>
      <c r="B38" s="154" t="s">
        <v>6</v>
      </c>
      <c r="C38" s="3" t="s">
        <v>16</v>
      </c>
      <c r="D38" s="3" t="s">
        <v>17</v>
      </c>
      <c r="E38" s="154" t="s">
        <v>0</v>
      </c>
      <c r="F38" s="154"/>
      <c r="G38" s="154"/>
    </row>
    <row r="39" spans="1:7" ht="12.75">
      <c r="A39" s="154"/>
      <c r="B39" s="154"/>
      <c r="C39" s="4" t="s">
        <v>220</v>
      </c>
      <c r="D39" s="4" t="s">
        <v>25</v>
      </c>
      <c r="E39" s="4" t="s">
        <v>221</v>
      </c>
      <c r="F39" s="4" t="s">
        <v>72</v>
      </c>
      <c r="G39" s="4" t="s">
        <v>73</v>
      </c>
    </row>
    <row r="40" spans="1:7" ht="72">
      <c r="A40" s="144" t="s">
        <v>227</v>
      </c>
      <c r="B40" s="4" t="s">
        <v>228</v>
      </c>
      <c r="C40" s="68">
        <v>37</v>
      </c>
      <c r="D40" s="68">
        <v>25</v>
      </c>
      <c r="E40" s="68"/>
      <c r="F40" s="68"/>
      <c r="G40" s="68"/>
    </row>
    <row r="41" spans="1:7" ht="72">
      <c r="A41" s="144" t="s">
        <v>229</v>
      </c>
      <c r="B41" s="4" t="s">
        <v>228</v>
      </c>
      <c r="C41" s="68">
        <v>36</v>
      </c>
      <c r="D41" s="68">
        <v>33</v>
      </c>
      <c r="E41" s="68"/>
      <c r="F41" s="68"/>
      <c r="G41" s="68"/>
    </row>
    <row r="42" spans="1:7" ht="72">
      <c r="A42" s="144" t="s">
        <v>230</v>
      </c>
      <c r="B42" s="4" t="s">
        <v>228</v>
      </c>
      <c r="C42" s="68">
        <v>14</v>
      </c>
      <c r="D42" s="68"/>
      <c r="E42" s="68"/>
      <c r="F42" s="68"/>
      <c r="G42" s="68"/>
    </row>
    <row r="43" spans="1:7" ht="72">
      <c r="A43" s="144" t="s">
        <v>231</v>
      </c>
      <c r="B43" s="4" t="s">
        <v>228</v>
      </c>
      <c r="C43" s="68">
        <v>0</v>
      </c>
      <c r="D43" s="68">
        <v>5</v>
      </c>
      <c r="E43" s="68"/>
      <c r="F43" s="68"/>
      <c r="G43" s="68"/>
    </row>
    <row r="44" spans="1:7" ht="12.75">
      <c r="A44" s="25"/>
      <c r="B44" s="26" t="s">
        <v>232</v>
      </c>
      <c r="C44" s="27"/>
      <c r="D44" s="27"/>
      <c r="E44" s="27"/>
      <c r="F44" s="27"/>
      <c r="G44" s="27"/>
    </row>
    <row r="45" spans="1:7" ht="38.25">
      <c r="A45" s="184" t="s">
        <v>33</v>
      </c>
      <c r="B45" s="167" t="s">
        <v>6</v>
      </c>
      <c r="C45" s="71" t="s">
        <v>16</v>
      </c>
      <c r="D45" s="71" t="s">
        <v>17</v>
      </c>
      <c r="E45" s="167" t="s">
        <v>0</v>
      </c>
      <c r="F45" s="167"/>
      <c r="G45" s="167"/>
    </row>
    <row r="46" spans="1:7" ht="12.75">
      <c r="A46" s="178"/>
      <c r="B46" s="154"/>
      <c r="C46" s="4" t="s">
        <v>220</v>
      </c>
      <c r="D46" s="4" t="s">
        <v>25</v>
      </c>
      <c r="E46" s="4" t="s">
        <v>221</v>
      </c>
      <c r="F46" s="4" t="s">
        <v>72</v>
      </c>
      <c r="G46" s="4" t="s">
        <v>73</v>
      </c>
    </row>
    <row r="47" spans="1:7" ht="102">
      <c r="A47" s="63" t="s">
        <v>233</v>
      </c>
      <c r="B47" s="3" t="s">
        <v>8</v>
      </c>
      <c r="C47" s="138">
        <v>15971.4</v>
      </c>
      <c r="D47" s="138">
        <v>21813.2</v>
      </c>
      <c r="E47" s="138"/>
      <c r="F47" s="138"/>
      <c r="G47" s="138"/>
    </row>
    <row r="48" spans="1:7" ht="102">
      <c r="A48" s="63" t="s">
        <v>234</v>
      </c>
      <c r="B48" s="3" t="s">
        <v>8</v>
      </c>
      <c r="C48" s="138">
        <v>9754.9</v>
      </c>
      <c r="D48" s="138">
        <v>11822.4</v>
      </c>
      <c r="E48" s="138"/>
      <c r="F48" s="138"/>
      <c r="G48" s="138"/>
    </row>
    <row r="49" spans="1:7" ht="76.5">
      <c r="A49" s="63" t="s">
        <v>235</v>
      </c>
      <c r="B49" s="3" t="s">
        <v>8</v>
      </c>
      <c r="C49" s="138">
        <v>1993.99</v>
      </c>
      <c r="D49" s="138"/>
      <c r="E49" s="138"/>
      <c r="F49" s="138"/>
      <c r="G49" s="138"/>
    </row>
    <row r="50" spans="1:7" ht="76.5">
      <c r="A50" s="63" t="s">
        <v>236</v>
      </c>
      <c r="B50" s="3" t="s">
        <v>8</v>
      </c>
      <c r="C50" s="138"/>
      <c r="D50" s="138">
        <v>2866</v>
      </c>
      <c r="E50" s="138"/>
      <c r="F50" s="138"/>
      <c r="G50" s="138"/>
    </row>
    <row r="51" spans="1:7" ht="76.5">
      <c r="A51" s="20" t="s">
        <v>90</v>
      </c>
      <c r="B51" s="65" t="s">
        <v>8</v>
      </c>
      <c r="C51" s="17">
        <f>SUM(C47:C50)</f>
        <v>27720.29</v>
      </c>
      <c r="D51" s="17">
        <f>SUM(D47:D50)</f>
        <v>36501.6</v>
      </c>
      <c r="E51" s="17">
        <f>SUM(E47:E50)</f>
        <v>0</v>
      </c>
      <c r="F51" s="17">
        <f>SUM(F47:F50)</f>
        <v>0</v>
      </c>
      <c r="G51" s="17">
        <f>SUM(G47:G50)</f>
        <v>0</v>
      </c>
    </row>
    <row r="52" spans="1:7" ht="12.75">
      <c r="A52" s="18" t="s">
        <v>237</v>
      </c>
      <c r="B52" s="40"/>
      <c r="C52" s="45"/>
      <c r="D52" s="46"/>
      <c r="E52" s="40"/>
      <c r="F52" s="40"/>
      <c r="G52" s="40"/>
    </row>
    <row r="53" spans="1:7" ht="12.75">
      <c r="A53" s="44" t="s">
        <v>79</v>
      </c>
      <c r="B53" s="40"/>
      <c r="C53" s="45"/>
      <c r="D53" s="46"/>
      <c r="E53" s="40"/>
      <c r="F53" s="40"/>
      <c r="G53" s="40"/>
    </row>
    <row r="54" spans="1:7" ht="30" customHeight="1">
      <c r="A54" s="30" t="s">
        <v>80</v>
      </c>
      <c r="B54" s="182" t="s">
        <v>19</v>
      </c>
      <c r="C54" s="182"/>
      <c r="D54" s="182"/>
      <c r="E54" s="182"/>
      <c r="F54" s="182"/>
      <c r="G54" s="182"/>
    </row>
    <row r="55" spans="1:7" ht="12.75">
      <c r="A55" s="30" t="s">
        <v>81</v>
      </c>
      <c r="B55" s="31" t="s">
        <v>3</v>
      </c>
      <c r="C55" s="47"/>
      <c r="D55" s="48"/>
      <c r="E55" s="49"/>
      <c r="F55" s="49"/>
      <c r="G55" s="49"/>
    </row>
    <row r="56" spans="1:7" ht="57" customHeight="1">
      <c r="A56" s="32" t="s">
        <v>82</v>
      </c>
      <c r="B56" s="152" t="s">
        <v>238</v>
      </c>
      <c r="C56" s="152"/>
      <c r="D56" s="152"/>
      <c r="E56" s="152"/>
      <c r="F56" s="152"/>
      <c r="G56" s="152"/>
    </row>
    <row r="57" spans="1:7" ht="12.75">
      <c r="A57" s="50"/>
      <c r="B57" s="40"/>
      <c r="C57" s="45"/>
      <c r="D57" s="46"/>
      <c r="E57" s="40"/>
      <c r="F57" s="40"/>
      <c r="G57" s="40"/>
    </row>
    <row r="58" spans="1:7" ht="38.25">
      <c r="A58" s="166" t="s">
        <v>7</v>
      </c>
      <c r="B58" s="154" t="s">
        <v>6</v>
      </c>
      <c r="C58" s="3" t="s">
        <v>16</v>
      </c>
      <c r="D58" s="3" t="s">
        <v>17</v>
      </c>
      <c r="E58" s="154" t="s">
        <v>0</v>
      </c>
      <c r="F58" s="154"/>
      <c r="G58" s="154"/>
    </row>
    <row r="59" spans="1:7" ht="12.75">
      <c r="A59" s="167"/>
      <c r="B59" s="154"/>
      <c r="C59" s="4" t="s">
        <v>220</v>
      </c>
      <c r="D59" s="4" t="s">
        <v>25</v>
      </c>
      <c r="E59" s="4" t="s">
        <v>221</v>
      </c>
      <c r="F59" s="4" t="s">
        <v>72</v>
      </c>
      <c r="G59" s="4" t="s">
        <v>73</v>
      </c>
    </row>
    <row r="60" spans="1:7" ht="63.75">
      <c r="A60" s="77" t="s">
        <v>239</v>
      </c>
      <c r="B60" s="3" t="s">
        <v>138</v>
      </c>
      <c r="C60" s="4"/>
      <c r="D60" s="4">
        <v>20</v>
      </c>
      <c r="E60" s="4"/>
      <c r="F60" s="4"/>
      <c r="G60" s="4"/>
    </row>
    <row r="61" spans="1:7" ht="48">
      <c r="A61" s="144" t="s">
        <v>240</v>
      </c>
      <c r="B61" s="3" t="s">
        <v>138</v>
      </c>
      <c r="C61" s="4"/>
      <c r="D61" s="4">
        <v>10</v>
      </c>
      <c r="E61" s="4">
        <v>10</v>
      </c>
      <c r="F61" s="4"/>
      <c r="G61" s="4"/>
    </row>
    <row r="62" spans="1:7" ht="72">
      <c r="A62" s="144" t="s">
        <v>241</v>
      </c>
      <c r="B62" s="4" t="s">
        <v>228</v>
      </c>
      <c r="C62" s="68">
        <v>40</v>
      </c>
      <c r="D62" s="68">
        <v>17</v>
      </c>
      <c r="E62" s="145">
        <v>17</v>
      </c>
      <c r="F62" s="68"/>
      <c r="G62" s="68"/>
    </row>
    <row r="63" spans="1:7" ht="12.75">
      <c r="A63" s="3" t="s">
        <v>242</v>
      </c>
      <c r="B63" s="3" t="s">
        <v>243</v>
      </c>
      <c r="C63" s="4"/>
      <c r="D63" s="4"/>
      <c r="E63" s="4">
        <v>1</v>
      </c>
      <c r="F63" s="68"/>
      <c r="G63" s="68"/>
    </row>
    <row r="64" spans="1:7" ht="72">
      <c r="A64" s="144" t="s">
        <v>227</v>
      </c>
      <c r="B64" s="4" t="s">
        <v>228</v>
      </c>
      <c r="C64" s="68"/>
      <c r="D64" s="68"/>
      <c r="E64" s="68">
        <v>30</v>
      </c>
      <c r="F64" s="68"/>
      <c r="G64" s="68"/>
    </row>
    <row r="65" spans="1:7" ht="72">
      <c r="A65" s="144" t="s">
        <v>229</v>
      </c>
      <c r="B65" s="4" t="s">
        <v>228</v>
      </c>
      <c r="C65" s="68"/>
      <c r="D65" s="68"/>
      <c r="E65" s="68">
        <v>33</v>
      </c>
      <c r="F65" s="68"/>
      <c r="G65" s="68"/>
    </row>
    <row r="66" spans="1:7" ht="72">
      <c r="A66" s="144" t="s">
        <v>231</v>
      </c>
      <c r="B66" s="4" t="s">
        <v>228</v>
      </c>
      <c r="C66" s="68"/>
      <c r="D66" s="68"/>
      <c r="E66" s="68">
        <v>12</v>
      </c>
      <c r="F66" s="68"/>
      <c r="G66" s="68"/>
    </row>
    <row r="67" spans="1:7" ht="12.75">
      <c r="A67" s="25"/>
      <c r="B67" s="26" t="s">
        <v>232</v>
      </c>
      <c r="C67" s="27"/>
      <c r="D67" s="27"/>
      <c r="E67" s="27"/>
      <c r="F67" s="27"/>
      <c r="G67" s="27"/>
    </row>
    <row r="68" spans="1:7" ht="38.25">
      <c r="A68" s="184" t="s">
        <v>33</v>
      </c>
      <c r="B68" s="167" t="s">
        <v>6</v>
      </c>
      <c r="C68" s="71" t="s">
        <v>16</v>
      </c>
      <c r="D68" s="71" t="s">
        <v>17</v>
      </c>
      <c r="E68" s="167" t="s">
        <v>0</v>
      </c>
      <c r="F68" s="167"/>
      <c r="G68" s="167"/>
    </row>
    <row r="69" spans="1:7" ht="12.75">
      <c r="A69" s="178"/>
      <c r="B69" s="154"/>
      <c r="C69" s="4" t="s">
        <v>220</v>
      </c>
      <c r="D69" s="4" t="s">
        <v>25</v>
      </c>
      <c r="E69" s="4" t="s">
        <v>221</v>
      </c>
      <c r="F69" s="4" t="s">
        <v>72</v>
      </c>
      <c r="G69" s="4" t="s">
        <v>73</v>
      </c>
    </row>
    <row r="70" spans="1:7" ht="102">
      <c r="A70" s="63" t="s">
        <v>244</v>
      </c>
      <c r="B70" s="3" t="s">
        <v>8</v>
      </c>
      <c r="C70" s="138"/>
      <c r="D70" s="138">
        <v>4762</v>
      </c>
      <c r="E70" s="145"/>
      <c r="F70" s="138"/>
      <c r="G70" s="138"/>
    </row>
    <row r="71" spans="1:7" ht="89.25">
      <c r="A71" s="63" t="s">
        <v>245</v>
      </c>
      <c r="B71" s="3" t="s">
        <v>8</v>
      </c>
      <c r="C71" s="138"/>
      <c r="D71" s="138">
        <v>4212</v>
      </c>
      <c r="E71" s="145">
        <f>4410-93.6</f>
        <v>4316.4</v>
      </c>
      <c r="F71" s="138"/>
      <c r="G71" s="138"/>
    </row>
    <row r="72" spans="1:7" ht="76.5">
      <c r="A72" s="63" t="s">
        <v>235</v>
      </c>
      <c r="B72" s="3" t="s">
        <v>8</v>
      </c>
      <c r="C72" s="138">
        <v>12200</v>
      </c>
      <c r="D72" s="138">
        <v>12936</v>
      </c>
      <c r="E72" s="145">
        <v>12936</v>
      </c>
      <c r="F72" s="138"/>
      <c r="G72" s="138"/>
    </row>
    <row r="73" spans="1:7" ht="63.75">
      <c r="A73" s="63" t="s">
        <v>246</v>
      </c>
      <c r="B73" s="3" t="s">
        <v>8</v>
      </c>
      <c r="C73" s="138"/>
      <c r="D73" s="138"/>
      <c r="E73" s="138">
        <f>3620-20</f>
        <v>3600</v>
      </c>
      <c r="F73" s="138"/>
      <c r="G73" s="138"/>
    </row>
    <row r="74" spans="1:7" ht="102">
      <c r="A74" s="63" t="s">
        <v>233</v>
      </c>
      <c r="B74" s="3" t="s">
        <v>8</v>
      </c>
      <c r="C74" s="138"/>
      <c r="D74" s="138"/>
      <c r="E74" s="138">
        <f>29136-2223</f>
        <v>26913</v>
      </c>
      <c r="F74" s="138"/>
      <c r="G74" s="138"/>
    </row>
    <row r="75" spans="1:7" ht="102">
      <c r="A75" s="63" t="s">
        <v>234</v>
      </c>
      <c r="B75" s="3" t="s">
        <v>8</v>
      </c>
      <c r="C75" s="138"/>
      <c r="D75" s="138"/>
      <c r="E75" s="138">
        <f>12997-1299.7</f>
        <v>11697.3</v>
      </c>
      <c r="F75" s="138"/>
      <c r="G75" s="138"/>
    </row>
    <row r="76" spans="1:7" ht="76.5">
      <c r="A76" s="63" t="s">
        <v>236</v>
      </c>
      <c r="B76" s="3" t="s">
        <v>8</v>
      </c>
      <c r="C76" s="138"/>
      <c r="D76" s="138"/>
      <c r="E76" s="138">
        <f>13617-5635</f>
        <v>7982</v>
      </c>
      <c r="F76" s="138"/>
      <c r="G76" s="138"/>
    </row>
    <row r="77" spans="1:7" ht="63.75">
      <c r="A77" s="20" t="s">
        <v>134</v>
      </c>
      <c r="B77" s="65" t="s">
        <v>8</v>
      </c>
      <c r="C77" s="17">
        <f>C72+C71+C70+C73+C74+C75+C76</f>
        <v>12200</v>
      </c>
      <c r="D77" s="17">
        <f>D72+D71+D70+D73+D74+D75+D76</f>
        <v>21910</v>
      </c>
      <c r="E77" s="17">
        <f>E72+E71+E70+E73+E74+E75+E76</f>
        <v>67444.7</v>
      </c>
      <c r="F77" s="17">
        <f>F72+F71+F70+F73+F74+F75+F76</f>
        <v>0</v>
      </c>
      <c r="G77" s="17">
        <f>G72+G71+G70+G73+G74+G75+G76</f>
        <v>0</v>
      </c>
    </row>
    <row r="78" spans="1:7" ht="12.75">
      <c r="A78" s="146"/>
      <c r="B78" s="146"/>
      <c r="C78" s="146"/>
      <c r="D78" s="146"/>
      <c r="E78" s="146"/>
      <c r="F78" s="146"/>
      <c r="G78" s="146"/>
    </row>
    <row r="79" spans="1:7" ht="12.75">
      <c r="A79" s="18" t="s">
        <v>48</v>
      </c>
      <c r="B79" s="40"/>
      <c r="C79" s="45"/>
      <c r="D79" s="46"/>
      <c r="E79" s="40"/>
      <c r="F79" s="40"/>
      <c r="G79" s="40"/>
    </row>
    <row r="80" spans="1:7" ht="12.75">
      <c r="A80" s="44" t="s">
        <v>79</v>
      </c>
      <c r="B80" s="40"/>
      <c r="C80" s="45"/>
      <c r="D80" s="46"/>
      <c r="E80" s="40"/>
      <c r="F80" s="40"/>
      <c r="G80" s="40"/>
    </row>
    <row r="81" spans="1:7" ht="12.75">
      <c r="A81" s="30" t="s">
        <v>80</v>
      </c>
      <c r="B81" s="182" t="s">
        <v>19</v>
      </c>
      <c r="C81" s="182"/>
      <c r="D81" s="182"/>
      <c r="E81" s="182"/>
      <c r="F81" s="182"/>
      <c r="G81" s="182"/>
    </row>
    <row r="82" spans="1:7" ht="12.75">
      <c r="A82" s="30" t="s">
        <v>81</v>
      </c>
      <c r="B82" s="31" t="s">
        <v>3</v>
      </c>
      <c r="C82" s="47"/>
      <c r="D82" s="48"/>
      <c r="E82" s="49"/>
      <c r="F82" s="49"/>
      <c r="G82" s="49"/>
    </row>
    <row r="83" spans="1:7" ht="38.25">
      <c r="A83" s="32" t="s">
        <v>82</v>
      </c>
      <c r="B83" s="152" t="s">
        <v>226</v>
      </c>
      <c r="C83" s="152"/>
      <c r="D83" s="152"/>
      <c r="E83" s="152"/>
      <c r="F83" s="152"/>
      <c r="G83" s="152"/>
    </row>
    <row r="84" spans="1:7" ht="12.75">
      <c r="A84" s="50"/>
      <c r="B84" s="40"/>
      <c r="C84" s="45"/>
      <c r="D84" s="46"/>
      <c r="E84" s="40"/>
      <c r="F84" s="40"/>
      <c r="G84" s="40"/>
    </row>
    <row r="85" spans="1:7" ht="38.25">
      <c r="A85" s="166" t="s">
        <v>7</v>
      </c>
      <c r="B85" s="154" t="s">
        <v>6</v>
      </c>
      <c r="C85" s="3" t="s">
        <v>16</v>
      </c>
      <c r="D85" s="3" t="s">
        <v>17</v>
      </c>
      <c r="E85" s="154" t="s">
        <v>0</v>
      </c>
      <c r="F85" s="154"/>
      <c r="G85" s="154"/>
    </row>
    <row r="86" spans="1:7" ht="12.75">
      <c r="A86" s="167"/>
      <c r="B86" s="154"/>
      <c r="C86" s="4" t="s">
        <v>220</v>
      </c>
      <c r="D86" s="4" t="s">
        <v>25</v>
      </c>
      <c r="E86" s="4" t="s">
        <v>221</v>
      </c>
      <c r="F86" s="4" t="s">
        <v>72</v>
      </c>
      <c r="G86" s="4" t="s">
        <v>73</v>
      </c>
    </row>
    <row r="87" spans="1:7" ht="72">
      <c r="A87" s="147" t="s">
        <v>227</v>
      </c>
      <c r="B87" s="4" t="s">
        <v>228</v>
      </c>
      <c r="C87" s="68">
        <v>5</v>
      </c>
      <c r="D87" s="68">
        <v>6</v>
      </c>
      <c r="E87" s="68">
        <v>5</v>
      </c>
      <c r="F87" s="68">
        <v>5</v>
      </c>
      <c r="G87" s="68">
        <v>6</v>
      </c>
    </row>
    <row r="88" spans="1:7" ht="72">
      <c r="A88" s="144" t="s">
        <v>241</v>
      </c>
      <c r="B88" s="4" t="s">
        <v>228</v>
      </c>
      <c r="C88" s="68">
        <v>8</v>
      </c>
      <c r="D88" s="68">
        <v>42</v>
      </c>
      <c r="E88" s="68">
        <v>5</v>
      </c>
      <c r="F88" s="68">
        <v>5</v>
      </c>
      <c r="G88" s="68">
        <v>5</v>
      </c>
    </row>
    <row r="89" spans="1:7" ht="12.75">
      <c r="A89" s="25"/>
      <c r="B89" s="26" t="s">
        <v>232</v>
      </c>
      <c r="C89" s="27"/>
      <c r="D89" s="27"/>
      <c r="E89" s="27"/>
      <c r="F89" s="27"/>
      <c r="G89" s="27"/>
    </row>
    <row r="90" spans="1:7" ht="38.25">
      <c r="A90" s="184" t="s">
        <v>33</v>
      </c>
      <c r="B90" s="167" t="s">
        <v>6</v>
      </c>
      <c r="C90" s="71" t="s">
        <v>16</v>
      </c>
      <c r="D90" s="71" t="s">
        <v>17</v>
      </c>
      <c r="E90" s="167" t="s">
        <v>0</v>
      </c>
      <c r="F90" s="167"/>
      <c r="G90" s="167"/>
    </row>
    <row r="91" spans="1:7" ht="12.75">
      <c r="A91" s="178"/>
      <c r="B91" s="154"/>
      <c r="C91" s="4" t="s">
        <v>220</v>
      </c>
      <c r="D91" s="4" t="s">
        <v>25</v>
      </c>
      <c r="E91" s="4" t="s">
        <v>221</v>
      </c>
      <c r="F91" s="4" t="s">
        <v>72</v>
      </c>
      <c r="G91" s="4" t="s">
        <v>73</v>
      </c>
    </row>
    <row r="92" spans="1:7" ht="102">
      <c r="A92" s="63" t="s">
        <v>233</v>
      </c>
      <c r="B92" s="3" t="s">
        <v>8</v>
      </c>
      <c r="C92" s="138">
        <v>3199.8</v>
      </c>
      <c r="D92" s="138">
        <v>4906</v>
      </c>
      <c r="E92" s="138">
        <f>3530-758.5</f>
        <v>2771.5</v>
      </c>
      <c r="F92" s="138">
        <v>4336</v>
      </c>
      <c r="G92" s="138">
        <v>5191</v>
      </c>
    </row>
    <row r="93" spans="1:7" ht="76.5">
      <c r="A93" s="63" t="s">
        <v>235</v>
      </c>
      <c r="B93" s="3" t="s">
        <v>8</v>
      </c>
      <c r="C93" s="138">
        <v>10503.1</v>
      </c>
      <c r="D93" s="138">
        <v>14831.7</v>
      </c>
      <c r="E93" s="138">
        <f>9912+758.5</f>
        <v>10670.5</v>
      </c>
      <c r="F93" s="138">
        <v>9912</v>
      </c>
      <c r="G93" s="138">
        <v>9912</v>
      </c>
    </row>
    <row r="94" spans="1:7" ht="63.75">
      <c r="A94" s="20" t="s">
        <v>96</v>
      </c>
      <c r="B94" s="65" t="s">
        <v>8</v>
      </c>
      <c r="C94" s="17">
        <f>C92+C93</f>
        <v>13702.900000000001</v>
      </c>
      <c r="D94" s="17">
        <f>D92+D93</f>
        <v>19737.7</v>
      </c>
      <c r="E94" s="17">
        <f>E92+E93</f>
        <v>13442</v>
      </c>
      <c r="F94" s="17">
        <f>F92+F93</f>
        <v>14248</v>
      </c>
      <c r="G94" s="17">
        <f>G92+G93</f>
        <v>15103</v>
      </c>
    </row>
  </sheetData>
  <sheetProtection/>
  <mergeCells count="43">
    <mergeCell ref="B2:G2"/>
    <mergeCell ref="B3:G3"/>
    <mergeCell ref="F4:G4"/>
    <mergeCell ref="A5:G5"/>
    <mergeCell ref="A6:G6"/>
    <mergeCell ref="A7:G7"/>
    <mergeCell ref="E24:G24"/>
    <mergeCell ref="B8:E8"/>
    <mergeCell ref="A10:G10"/>
    <mergeCell ref="A11:G11"/>
    <mergeCell ref="A12:G12"/>
    <mergeCell ref="C15:G15"/>
    <mergeCell ref="B18:G18"/>
    <mergeCell ref="B38:B39"/>
    <mergeCell ref="E38:G38"/>
    <mergeCell ref="A45:A46"/>
    <mergeCell ref="B45:B46"/>
    <mergeCell ref="E45:G45"/>
    <mergeCell ref="B19:G19"/>
    <mergeCell ref="B20:G20"/>
    <mergeCell ref="A22:G22"/>
    <mergeCell ref="A24:A25"/>
    <mergeCell ref="B24:B25"/>
    <mergeCell ref="A90:A91"/>
    <mergeCell ref="B90:B91"/>
    <mergeCell ref="E90:G90"/>
    <mergeCell ref="B54:G54"/>
    <mergeCell ref="B56:G56"/>
    <mergeCell ref="A58:A59"/>
    <mergeCell ref="B58:B59"/>
    <mergeCell ref="E58:G58"/>
    <mergeCell ref="A68:A69"/>
    <mergeCell ref="B68:B69"/>
    <mergeCell ref="B1:G1"/>
    <mergeCell ref="B81:G81"/>
    <mergeCell ref="B83:G83"/>
    <mergeCell ref="A85:A86"/>
    <mergeCell ref="B85:B86"/>
    <mergeCell ref="E85:G85"/>
    <mergeCell ref="E68:G68"/>
    <mergeCell ref="B34:G34"/>
    <mergeCell ref="B36:G36"/>
    <mergeCell ref="A38:A39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2023-11-29T12:13:33Z</cp:lastPrinted>
  <dcterms:created xsi:type="dcterms:W3CDTF">2009-01-27T06:24:31Z</dcterms:created>
  <dcterms:modified xsi:type="dcterms:W3CDTF">2024-01-16T11:05:03Z</dcterms:modified>
  <cp:category/>
  <cp:version/>
  <cp:contentType/>
  <cp:contentStatus/>
</cp:coreProperties>
</file>